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MargaretOffice\Documents\"/>
    </mc:Choice>
  </mc:AlternateContent>
  <xr:revisionPtr revIDLastSave="0" documentId="8_{2BE1A23B-6401-4D01-8AFD-296077F36580}" xr6:coauthVersionLast="47" xr6:coauthVersionMax="47" xr10:uidLastSave="{00000000-0000-0000-0000-000000000000}"/>
  <bookViews>
    <workbookView xWindow="22920" yWindow="-120" windowWidth="29040" windowHeight="15840" tabRatio="770" firstSheet="1" activeTab="1" xr2:uid="{00000000-000D-0000-FFFF-FFFF00000000}"/>
  </bookViews>
  <sheets>
    <sheet name="Staff Costings" sheetId="1" state="hidden" r:id="rId1"/>
    <sheet name="Master" sheetId="7" r:id="rId2"/>
    <sheet name="DMARDs" sheetId="4" state="hidden" r:id="rId3"/>
    <sheet name="Depo- Provera" sheetId="5" state="hidden" r:id="rId4"/>
    <sheet name="IUDs" sheetId="6" state="hidden" r:id="rId5"/>
    <sheet name="Zoladex" sheetId="8" state="hidden" r:id="rId6"/>
    <sheet name="INRs" sheetId="9" state="hidden" r:id="rId7"/>
    <sheet name="Minor Surgery" sheetId="12" state="hidden" r:id="rId8"/>
    <sheet name="learning disabilities" sheetId="13" state="hidden" r:id="rId9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8" i="7" l="1"/>
  <c r="D9" i="7"/>
  <c r="D10" i="7"/>
  <c r="D15" i="7"/>
  <c r="D16" i="7"/>
  <c r="E8" i="7"/>
  <c r="E9" i="7"/>
  <c r="E10" i="7"/>
  <c r="E15" i="7"/>
  <c r="E16" i="7"/>
  <c r="F8" i="7"/>
  <c r="F9" i="7"/>
  <c r="F10" i="7"/>
  <c r="F15" i="7"/>
  <c r="F16" i="7"/>
  <c r="G8" i="7"/>
  <c r="G9" i="7"/>
  <c r="G10" i="7"/>
  <c r="G15" i="7"/>
  <c r="G16" i="7"/>
  <c r="H8" i="7"/>
  <c r="H9" i="7"/>
  <c r="H10" i="7"/>
  <c r="H15" i="7"/>
  <c r="H16" i="7"/>
  <c r="I15" i="7"/>
  <c r="I16" i="7"/>
  <c r="J15" i="7"/>
  <c r="J16" i="7"/>
  <c r="K8" i="7"/>
  <c r="K9" i="7"/>
  <c r="K10" i="7"/>
  <c r="K15" i="7"/>
  <c r="K16" i="7"/>
  <c r="N32" i="7"/>
  <c r="N33" i="7"/>
  <c r="N34" i="7"/>
  <c r="N35" i="7"/>
  <c r="N36" i="7"/>
  <c r="N37" i="7"/>
  <c r="N38" i="7"/>
  <c r="N39" i="7"/>
  <c r="N40" i="7"/>
  <c r="N41" i="7"/>
  <c r="N42" i="7"/>
  <c r="N43" i="7"/>
  <c r="P33" i="7"/>
  <c r="P34" i="7"/>
  <c r="P35" i="7"/>
  <c r="P36" i="7"/>
  <c r="P37" i="7"/>
  <c r="P38" i="7"/>
  <c r="P39" i="7"/>
  <c r="P40" i="7"/>
  <c r="P41" i="7"/>
  <c r="P42" i="7"/>
  <c r="P43" i="7"/>
  <c r="P44" i="7"/>
  <c r="P45" i="7"/>
  <c r="P46" i="7"/>
  <c r="P47" i="7"/>
  <c r="P48" i="7"/>
  <c r="P49" i="7"/>
  <c r="P50" i="7"/>
  <c r="P51" i="7"/>
  <c r="P22" i="7"/>
  <c r="P23" i="7"/>
  <c r="P24" i="7"/>
  <c r="P25" i="7"/>
  <c r="P26" i="7"/>
  <c r="P27" i="7"/>
  <c r="P28" i="7"/>
  <c r="P29" i="7"/>
  <c r="P30" i="7"/>
  <c r="P31" i="7"/>
  <c r="P32" i="7"/>
  <c r="P21" i="7"/>
  <c r="N31" i="7"/>
  <c r="N22" i="7"/>
  <c r="N23" i="7"/>
  <c r="N24" i="7"/>
  <c r="N25" i="7"/>
  <c r="N26" i="7"/>
  <c r="N27" i="7"/>
  <c r="N28" i="7"/>
  <c r="N29" i="7"/>
  <c r="N30" i="7"/>
  <c r="N44" i="7"/>
  <c r="N45" i="7"/>
  <c r="N46" i="7"/>
  <c r="N47" i="7"/>
  <c r="N48" i="7"/>
  <c r="N49" i="7"/>
  <c r="N50" i="7"/>
  <c r="N51" i="7"/>
  <c r="N21" i="7"/>
  <c r="I8" i="7"/>
  <c r="J8" i="7"/>
  <c r="I10" i="7"/>
  <c r="J10" i="7"/>
  <c r="B27" i="1"/>
  <c r="I9" i="7"/>
  <c r="J9" i="7"/>
  <c r="B15" i="1"/>
  <c r="H15" i="1"/>
  <c r="E33" i="1"/>
  <c r="E37" i="1"/>
  <c r="E15" i="1"/>
  <c r="E19" i="1"/>
  <c r="K15" i="1"/>
  <c r="H16" i="1"/>
  <c r="E34" i="1"/>
  <c r="E16" i="1"/>
  <c r="B34" i="1"/>
  <c r="B16" i="1"/>
  <c r="N19" i="1"/>
  <c r="N26" i="1"/>
  <c r="K14" i="1"/>
  <c r="K19" i="1"/>
  <c r="K26" i="1"/>
  <c r="E27" i="1"/>
  <c r="E45" i="1"/>
  <c r="B33" i="1"/>
  <c r="B37" i="1"/>
  <c r="B45" i="1"/>
  <c r="B19" i="1"/>
  <c r="I4" i="13"/>
  <c r="H4" i="13"/>
  <c r="G4" i="13"/>
  <c r="F4" i="13"/>
  <c r="D4" i="13"/>
  <c r="I4" i="12"/>
  <c r="F16" i="12"/>
  <c r="H4" i="12"/>
  <c r="F31" i="12"/>
  <c r="G4" i="12"/>
  <c r="F4" i="12"/>
  <c r="D4" i="12"/>
  <c r="I4" i="9"/>
  <c r="H4" i="9"/>
  <c r="G4" i="9"/>
  <c r="F4" i="9"/>
  <c r="D4" i="9"/>
  <c r="I4" i="8"/>
  <c r="H4" i="8"/>
  <c r="G4" i="8"/>
  <c r="F4" i="8"/>
  <c r="D4" i="8"/>
  <c r="I4" i="6"/>
  <c r="H4" i="6"/>
  <c r="F30" i="6"/>
  <c r="G4" i="6"/>
  <c r="F4" i="6"/>
  <c r="D4" i="6"/>
  <c r="I4" i="5"/>
  <c r="H4" i="5"/>
  <c r="G4" i="5"/>
  <c r="F4" i="5"/>
  <c r="D4" i="5"/>
  <c r="I4" i="4"/>
  <c r="F16" i="4"/>
  <c r="H4" i="4"/>
  <c r="G4" i="4"/>
  <c r="F4" i="4"/>
  <c r="D4" i="4"/>
  <c r="E16" i="4"/>
  <c r="E15" i="4"/>
  <c r="E14" i="4"/>
  <c r="E13" i="4"/>
  <c r="E12" i="4"/>
  <c r="E11" i="4"/>
  <c r="E49" i="6"/>
  <c r="E48" i="6"/>
  <c r="E47" i="6"/>
  <c r="E46" i="6"/>
  <c r="E45" i="6"/>
  <c r="E44" i="6"/>
  <c r="E43" i="6"/>
  <c r="E33" i="6"/>
  <c r="E32" i="6"/>
  <c r="E31" i="6"/>
  <c r="E30" i="6"/>
  <c r="E29" i="6"/>
  <c r="E28" i="6"/>
  <c r="E27" i="6"/>
  <c r="E16" i="6"/>
  <c r="E15" i="6"/>
  <c r="E14" i="6"/>
  <c r="E13" i="6"/>
  <c r="E12" i="6"/>
  <c r="E11" i="6"/>
  <c r="E11" i="13"/>
  <c r="F11" i="13"/>
  <c r="E12" i="13"/>
  <c r="E13" i="13"/>
  <c r="F13" i="13"/>
  <c r="E14" i="13"/>
  <c r="F14" i="13"/>
  <c r="E15" i="13"/>
  <c r="F15" i="13"/>
  <c r="E16" i="13"/>
  <c r="F16" i="13"/>
  <c r="F19" i="13"/>
  <c r="N19" i="13"/>
  <c r="M10" i="13"/>
  <c r="N10" i="13"/>
  <c r="M16" i="12"/>
  <c r="N16" i="12"/>
  <c r="N17" i="12"/>
  <c r="N18" i="12"/>
  <c r="M11" i="12"/>
  <c r="N11" i="12"/>
  <c r="M12" i="12"/>
  <c r="N12" i="12"/>
  <c r="N21" i="12"/>
  <c r="E11" i="12"/>
  <c r="F11" i="12"/>
  <c r="F20" i="12"/>
  <c r="N26" i="12"/>
  <c r="E12" i="12"/>
  <c r="E13" i="12"/>
  <c r="F13" i="12"/>
  <c r="E14" i="12"/>
  <c r="E15" i="12"/>
  <c r="E16" i="12"/>
  <c r="E28" i="12"/>
  <c r="F28" i="12"/>
  <c r="E29" i="12"/>
  <c r="E30" i="12"/>
  <c r="F30" i="12"/>
  <c r="E31" i="12"/>
  <c r="E32" i="12"/>
  <c r="E33" i="12"/>
  <c r="F36" i="12"/>
  <c r="E19" i="12"/>
  <c r="E11" i="8"/>
  <c r="F11" i="8"/>
  <c r="F20" i="8"/>
  <c r="N21" i="8"/>
  <c r="E12" i="8"/>
  <c r="E13" i="8"/>
  <c r="F13" i="8"/>
  <c r="E14" i="8"/>
  <c r="F14" i="8"/>
  <c r="E15" i="8"/>
  <c r="F15" i="8"/>
  <c r="E16" i="8"/>
  <c r="F16" i="8"/>
  <c r="F18" i="8"/>
  <c r="M10" i="8"/>
  <c r="N10" i="8"/>
  <c r="M16" i="8"/>
  <c r="N16" i="8"/>
  <c r="E51" i="6"/>
  <c r="F51" i="6"/>
  <c r="E35" i="6"/>
  <c r="F35" i="6"/>
  <c r="E19" i="6"/>
  <c r="F19" i="6"/>
  <c r="F18" i="6"/>
  <c r="F11" i="6"/>
  <c r="F13" i="6"/>
  <c r="F16" i="6"/>
  <c r="F20" i="6"/>
  <c r="F27" i="6"/>
  <c r="F36" i="6"/>
  <c r="F29" i="6"/>
  <c r="F31" i="6"/>
  <c r="F32" i="6"/>
  <c r="F34" i="6"/>
  <c r="M11" i="6"/>
  <c r="N11" i="6"/>
  <c r="M16" i="6"/>
  <c r="N16" i="6"/>
  <c r="F50" i="6"/>
  <c r="F43" i="6"/>
  <c r="F45" i="6"/>
  <c r="F48" i="6"/>
  <c r="F52" i="6"/>
  <c r="M10" i="6"/>
  <c r="N10" i="6"/>
  <c r="M12" i="6"/>
  <c r="N12" i="6"/>
  <c r="M14" i="5"/>
  <c r="N14" i="5"/>
  <c r="E11" i="5"/>
  <c r="F11" i="5"/>
  <c r="F19" i="5"/>
  <c r="N19" i="5"/>
  <c r="E12" i="5"/>
  <c r="E13" i="5"/>
  <c r="F13" i="5"/>
  <c r="E14" i="5"/>
  <c r="F14" i="5"/>
  <c r="E15" i="5"/>
  <c r="F15" i="5"/>
  <c r="E16" i="5"/>
  <c r="F16" i="5"/>
  <c r="M10" i="5"/>
  <c r="N10" i="5"/>
  <c r="M10" i="4"/>
  <c r="N10" i="4"/>
  <c r="F11" i="4"/>
  <c r="F19" i="4"/>
  <c r="F13" i="4"/>
  <c r="F14" i="4"/>
  <c r="F15" i="4"/>
  <c r="N19" i="4"/>
  <c r="F15" i="12"/>
  <c r="F33" i="12"/>
  <c r="F47" i="6"/>
  <c r="F46" i="6"/>
  <c r="F14" i="12"/>
  <c r="F15" i="6"/>
  <c r="F32" i="12"/>
  <c r="F14" i="6"/>
  <c r="F18" i="12"/>
  <c r="N21" i="6"/>
  <c r="H19" i="1"/>
  <c r="C4" i="13"/>
  <c r="F17" i="13"/>
  <c r="C4" i="4"/>
  <c r="F17" i="4"/>
  <c r="C4" i="5"/>
  <c r="F17" i="5"/>
  <c r="C4" i="6"/>
  <c r="C4" i="8"/>
  <c r="F17" i="8"/>
  <c r="C4" i="9"/>
  <c r="C4" i="12"/>
  <c r="E4" i="6"/>
  <c r="F12" i="6"/>
  <c r="H27" i="1"/>
  <c r="E4" i="9"/>
  <c r="E4" i="12"/>
  <c r="E4" i="13"/>
  <c r="F12" i="13"/>
  <c r="E4" i="4"/>
  <c r="F12" i="4"/>
  <c r="E4" i="8"/>
  <c r="F12" i="8"/>
  <c r="F44" i="6"/>
  <c r="F29" i="12"/>
  <c r="F12" i="12"/>
  <c r="F34" i="12"/>
  <c r="F17" i="12"/>
  <c r="F17" i="6"/>
  <c r="F33" i="6"/>
  <c r="F49" i="6"/>
  <c r="E4" i="5"/>
  <c r="F12" i="5"/>
  <c r="F28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Gareth</author>
  </authors>
  <commentList>
    <comment ref="B13" authorId="0" shapeId="0" xr:uid="{00000000-0006-0000-0000-000001000000}">
      <text>
        <r>
          <rPr>
            <sz val="9"/>
            <color indexed="81"/>
            <rFont val="Calibri"/>
            <family val="2"/>
          </rPr>
          <t xml:space="preserve">Enter Hours worked per week
</t>
        </r>
      </text>
    </comment>
    <comment ref="E13" authorId="0" shapeId="0" xr:uid="{00000000-0006-0000-0000-000002000000}">
      <text>
        <r>
          <rPr>
            <sz val="9"/>
            <color indexed="81"/>
            <rFont val="Calibri"/>
            <family val="2"/>
          </rPr>
          <t xml:space="preserve">Enter Hours worked per week
</t>
        </r>
      </text>
    </comment>
    <comment ref="H13" authorId="0" shapeId="0" xr:uid="{00000000-0006-0000-0000-000003000000}">
      <text>
        <r>
          <rPr>
            <b/>
            <sz val="9"/>
            <color indexed="81"/>
            <rFont val="Calibri"/>
            <family val="2"/>
          </rPr>
          <t>Enter HCA Hourly rate of pay here</t>
        </r>
      </text>
    </comment>
    <comment ref="K13" authorId="0" shapeId="0" xr:uid="{00000000-0006-0000-0000-000004000000}">
      <text>
        <r>
          <rPr>
            <b/>
            <sz val="9"/>
            <color indexed="81"/>
            <rFont val="Calibri"/>
            <family val="2"/>
          </rPr>
          <t>Enter Salaried GP Annual Salary here</t>
        </r>
      </text>
    </comment>
    <comment ref="N13" authorId="0" shapeId="0" xr:uid="{00000000-0006-0000-0000-000005000000}">
      <text>
        <r>
          <rPr>
            <b/>
            <sz val="9"/>
            <color indexed="81"/>
            <rFont val="Calibri"/>
            <family val="2"/>
          </rPr>
          <t>Enter Annual Gross Profit Share of Full time equivalent GP Partner</t>
        </r>
      </text>
    </comment>
    <comment ref="B14" authorId="0" shapeId="0" xr:uid="{00000000-0006-0000-0000-000006000000}">
      <text>
        <r>
          <rPr>
            <b/>
            <sz val="9"/>
            <color indexed="81"/>
            <rFont val="Calibri"/>
            <family val="2"/>
          </rPr>
          <t>Enter Practice Manager Hourly rate of pay here</t>
        </r>
      </text>
    </comment>
    <comment ref="E14" authorId="0" shapeId="0" xr:uid="{00000000-0006-0000-0000-000007000000}">
      <text>
        <r>
          <rPr>
            <b/>
            <sz val="9"/>
            <color indexed="81"/>
            <rFont val="Calibri"/>
            <family val="2"/>
          </rPr>
          <t>Enter Hourly rate of pay here</t>
        </r>
      </text>
    </comment>
    <comment ref="J14" authorId="0" shapeId="0" xr:uid="{00000000-0006-0000-0000-000008000000}">
      <text>
        <r>
          <rPr>
            <b/>
            <sz val="9"/>
            <color indexed="81"/>
            <rFont val="Calibri"/>
            <family val="2"/>
          </rPr>
          <t>Calculation reflects that NI not paid on first £150pw - but does not include 3.4% rebate if in NHS pension scheme -as stopping 2016</t>
        </r>
      </text>
    </comment>
    <comment ref="A15" authorId="0" shapeId="0" xr:uid="{00000000-0006-0000-0000-000009000000}">
      <text>
        <r>
          <rPr>
            <b/>
            <sz val="9"/>
            <color indexed="81"/>
            <rFont val="Calibri"/>
            <family val="2"/>
          </rPr>
          <t>Calculation reflects that NI not paid on first £150pw - but does not include 3.4% rebate if in NHS pension scheme -as stopping 2016</t>
        </r>
      </text>
    </comment>
    <comment ref="D15" authorId="0" shapeId="0" xr:uid="{00000000-0006-0000-0000-00000A000000}">
      <text>
        <r>
          <rPr>
            <b/>
            <sz val="9"/>
            <color indexed="81"/>
            <rFont val="Calibri"/>
            <family val="2"/>
          </rPr>
          <t>Calculation reflects that NI not paid on first £150pw - but does not include 3.4% rebate if in NHS pension scheme -as stopping 2016</t>
        </r>
      </text>
    </comment>
    <comment ref="G15" authorId="0" shapeId="0" xr:uid="{00000000-0006-0000-0000-00000B000000}">
      <text>
        <r>
          <rPr>
            <b/>
            <sz val="9"/>
            <color indexed="81"/>
            <rFont val="Calibri"/>
            <family val="2"/>
          </rPr>
          <t>Calculation reflects that NI not paid on first £150pw - but does not include 3.4% rebate if in NHS pension scheme -as stopping 2016</t>
        </r>
      </text>
    </comment>
    <comment ref="K16" authorId="0" shapeId="0" xr:uid="{00000000-0006-0000-0000-00000C000000}">
      <text>
        <r>
          <rPr>
            <b/>
            <sz val="9"/>
            <color indexed="81"/>
            <rFont val="Calibri"/>
            <family val="2"/>
          </rPr>
          <t>Enter any Indemnity paid by Practice for Salaried GP</t>
        </r>
      </text>
    </comment>
    <comment ref="N16" authorId="0" shapeId="0" xr:uid="{00000000-0006-0000-0000-00000D000000}">
      <text>
        <r>
          <rPr>
            <b/>
            <sz val="9"/>
            <color indexed="81"/>
            <rFont val="Calibri"/>
            <family val="2"/>
          </rPr>
          <t xml:space="preserve">Enter </t>
        </r>
      </text>
    </comment>
    <comment ref="E17" authorId="0" shapeId="0" xr:uid="{01304C47-3D1B-4881-90C0-D19B3CC65309}">
      <text>
        <r>
          <rPr>
            <b/>
            <sz val="9"/>
            <color indexed="81"/>
            <rFont val="Calibri"/>
            <family val="2"/>
          </rPr>
          <t>Enter any Indemnity paid by Practice for Salaried GP</t>
        </r>
      </text>
    </comment>
    <comment ref="H17" authorId="0" shapeId="0" xr:uid="{8226C903-C4CE-41B4-B858-C8A0857A83CF}">
      <text>
        <r>
          <rPr>
            <b/>
            <sz val="9"/>
            <color indexed="81"/>
            <rFont val="Calibri"/>
            <family val="2"/>
          </rPr>
          <t>Enter any Indemnity paid by Practice for Salaried GP</t>
        </r>
      </text>
    </comment>
    <comment ref="H20" authorId="0" shapeId="0" xr:uid="{00000000-0006-0000-0000-00000E000000}">
      <text>
        <r>
          <rPr>
            <b/>
            <sz val="9"/>
            <color indexed="81"/>
            <rFont val="Calibri"/>
            <family val="2"/>
          </rPr>
          <t>Enter Annual Leave entitlement</t>
        </r>
      </text>
    </comment>
    <comment ref="B21" authorId="0" shapeId="0" xr:uid="{00000000-0006-0000-0000-00000F000000}">
      <text>
        <r>
          <rPr>
            <b/>
            <sz val="9"/>
            <color indexed="81"/>
            <rFont val="Calibri"/>
            <family val="2"/>
          </rPr>
          <t>Enter Annual Leave entitlement</t>
        </r>
      </text>
    </comment>
    <comment ref="E21" authorId="0" shapeId="0" xr:uid="{00000000-0006-0000-0000-000010000000}">
      <text>
        <r>
          <rPr>
            <b/>
            <sz val="9"/>
            <color indexed="81"/>
            <rFont val="Calibri"/>
            <family val="2"/>
          </rPr>
          <t>Enter Annual Leave entitlement</t>
        </r>
      </text>
    </comment>
    <comment ref="K21" authorId="0" shapeId="0" xr:uid="{00000000-0006-0000-0000-000011000000}">
      <text>
        <r>
          <rPr>
            <b/>
            <sz val="9"/>
            <color indexed="81"/>
            <rFont val="Calibri"/>
            <family val="2"/>
          </rPr>
          <t>Enter Annual Leave entitlement</t>
        </r>
      </text>
    </comment>
    <comment ref="N21" authorId="0" shapeId="0" xr:uid="{00000000-0006-0000-0000-000012000000}">
      <text>
        <r>
          <rPr>
            <b/>
            <sz val="9"/>
            <color indexed="81"/>
            <rFont val="Calibri"/>
            <family val="2"/>
          </rPr>
          <t>Enter Annual Leave entitlement</t>
        </r>
      </text>
    </comment>
    <comment ref="H23" authorId="0" shapeId="0" xr:uid="{00000000-0006-0000-0000-000013000000}">
      <text>
        <r>
          <rPr>
            <b/>
            <sz val="9"/>
            <color indexed="81"/>
            <rFont val="Calibri"/>
            <family val="2"/>
          </rPr>
          <t>Enter Annual Training Days</t>
        </r>
      </text>
    </comment>
    <comment ref="B24" authorId="0" shapeId="0" xr:uid="{00000000-0006-0000-0000-000014000000}">
      <text>
        <r>
          <rPr>
            <b/>
            <sz val="9"/>
            <color indexed="81"/>
            <rFont val="Calibri"/>
            <family val="2"/>
          </rPr>
          <t>Enter Annual Training Days</t>
        </r>
      </text>
    </comment>
    <comment ref="E24" authorId="0" shapeId="0" xr:uid="{00000000-0006-0000-0000-000015000000}">
      <text>
        <r>
          <rPr>
            <b/>
            <sz val="9"/>
            <color indexed="81"/>
            <rFont val="Calibri"/>
            <family val="2"/>
          </rPr>
          <t>Enter Annual Training Days</t>
        </r>
      </text>
    </comment>
    <comment ref="K24" authorId="0" shapeId="0" xr:uid="{00000000-0006-0000-0000-000016000000}">
      <text>
        <r>
          <rPr>
            <b/>
            <sz val="9"/>
            <color indexed="81"/>
            <rFont val="Calibri"/>
            <family val="2"/>
          </rPr>
          <t>Enter Annual Study Leave Days</t>
        </r>
      </text>
    </comment>
    <comment ref="N24" authorId="0" shapeId="0" xr:uid="{00000000-0006-0000-0000-000017000000}">
      <text>
        <r>
          <rPr>
            <b/>
            <sz val="9"/>
            <color indexed="81"/>
            <rFont val="Calibri"/>
            <family val="2"/>
          </rPr>
          <t>Enter Annual Study Leave Days</t>
        </r>
      </text>
    </comment>
    <comment ref="B31" authorId="0" shapeId="0" xr:uid="{00000000-0006-0000-0000-000018000000}">
      <text>
        <r>
          <rPr>
            <sz val="9"/>
            <color indexed="81"/>
            <rFont val="Calibri"/>
            <family val="2"/>
          </rPr>
          <t xml:space="preserve">Enter Aministrator Hourly rate of pay here
</t>
        </r>
      </text>
    </comment>
    <comment ref="E31" authorId="0" shapeId="0" xr:uid="{00000000-0006-0000-0000-000019000000}">
      <text>
        <r>
          <rPr>
            <b/>
            <sz val="9"/>
            <color indexed="81"/>
            <rFont val="Calibri"/>
            <family val="2"/>
          </rPr>
          <t>Enter Nurse Hourly rate of pay here</t>
        </r>
      </text>
    </comment>
    <comment ref="A33" authorId="0" shapeId="0" xr:uid="{00000000-0006-0000-0000-00001A000000}">
      <text>
        <r>
          <rPr>
            <b/>
            <sz val="9"/>
            <color indexed="81"/>
            <rFont val="Calibri"/>
            <family val="2"/>
          </rPr>
          <t>Calculation reflects that NI not paid on first £150pw - but does not include 3.4% rebate if in NHS pension scheme -as stopping 2016</t>
        </r>
      </text>
    </comment>
    <comment ref="D33" authorId="0" shapeId="0" xr:uid="{00000000-0006-0000-0000-00001B000000}">
      <text>
        <r>
          <rPr>
            <b/>
            <sz val="9"/>
            <color indexed="81"/>
            <rFont val="Calibri"/>
            <family val="2"/>
          </rPr>
          <t>Calculation reflects that NI not paid on first £150pw - but does not include 3.4% rebate if in NHS pension scheme -as stopping 2016</t>
        </r>
      </text>
    </comment>
    <comment ref="E35" authorId="0" shapeId="0" xr:uid="{660D9BE4-8742-436E-98F7-C2C08D7F9DFD}">
      <text>
        <r>
          <rPr>
            <b/>
            <sz val="9"/>
            <color indexed="81"/>
            <rFont val="Calibri"/>
            <family val="2"/>
          </rPr>
          <t>Enter any Indemnity paid by Practice for Salaried GP</t>
        </r>
      </text>
    </comment>
    <comment ref="B38" authorId="0" shapeId="0" xr:uid="{00000000-0006-0000-0000-00001C000000}">
      <text>
        <r>
          <rPr>
            <b/>
            <sz val="9"/>
            <color indexed="81"/>
            <rFont val="Calibri"/>
            <family val="2"/>
          </rPr>
          <t>Enter Annual Leave entitlement</t>
        </r>
      </text>
    </comment>
    <comment ref="E38" authorId="0" shapeId="0" xr:uid="{00000000-0006-0000-0000-00001D000000}">
      <text>
        <r>
          <rPr>
            <b/>
            <sz val="9"/>
            <color indexed="81"/>
            <rFont val="Calibri"/>
            <family val="2"/>
          </rPr>
          <t>Enter Annual Leave entitlement</t>
        </r>
      </text>
    </comment>
    <comment ref="B41" authorId="0" shapeId="0" xr:uid="{00000000-0006-0000-0000-00001E000000}">
      <text>
        <r>
          <rPr>
            <b/>
            <sz val="9"/>
            <color indexed="81"/>
            <rFont val="Calibri"/>
            <family val="2"/>
          </rPr>
          <t>Enter Annual Training Days</t>
        </r>
      </text>
    </comment>
    <comment ref="E41" authorId="0" shapeId="0" xr:uid="{00000000-0006-0000-0000-00001F000000}">
      <text>
        <r>
          <rPr>
            <b/>
            <sz val="9"/>
            <color indexed="81"/>
            <rFont val="Calibri"/>
            <family val="2"/>
          </rPr>
          <t>Enter Annual Training Days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Gareth</author>
  </authors>
  <commentList>
    <comment ref="B8" authorId="0" shapeId="0" xr:uid="{8A957FCD-00DA-4056-81D0-C5ABBD06AB62}">
      <text>
        <r>
          <rPr>
            <b/>
            <sz val="9"/>
            <color indexed="81"/>
            <rFont val="Calibri"/>
            <family val="2"/>
          </rPr>
          <t>Calculation reflects that NI not paid on first £150pw - but does not include 3.4% rebate if in NHS pension scheme -as stopping 2016</t>
        </r>
      </text>
    </comment>
    <comment ref="C11" authorId="0" shapeId="0" xr:uid="{05CC4961-259A-45CB-B547-D436980C9924}">
      <text>
        <r>
          <rPr>
            <b/>
            <sz val="9"/>
            <color indexed="81"/>
            <rFont val="Calibri"/>
            <family val="2"/>
          </rPr>
          <t>Enter Annual Leave entitlement</t>
        </r>
      </text>
    </comment>
    <comment ref="C12" authorId="0" shapeId="0" xr:uid="{99DF28F1-7BA3-4EA1-8BBF-4D6DA53E1B39}">
      <text>
        <r>
          <rPr>
            <b/>
            <sz val="9"/>
            <color indexed="81"/>
            <rFont val="Calibri"/>
            <family val="2"/>
          </rPr>
          <t>Enter Annual Training Days</t>
        </r>
      </text>
    </comment>
    <comment ref="C21" authorId="0" shapeId="0" xr:uid="{00000000-0006-0000-0600-000001000000}">
      <text>
        <r>
          <rPr>
            <b/>
            <sz val="9"/>
            <color indexed="81"/>
            <rFont val="Calibri"/>
            <family val="2"/>
          </rPr>
          <t>Enter number of implant insertions per quarter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Gareth</author>
  </authors>
  <commentList>
    <comment ref="E7" authorId="0" shapeId="0" xr:uid="{00000000-0006-0000-0300-000001000000}">
      <text>
        <r>
          <rPr>
            <b/>
            <sz val="9"/>
            <color indexed="81"/>
            <rFont val="Calibri"/>
            <family val="2"/>
          </rPr>
          <t>Enter Number of patients on DMARDs at end of 1/4</t>
        </r>
      </text>
    </comment>
    <comment ref="J7" authorId="0" shapeId="0" xr:uid="{00000000-0006-0000-0300-000002000000}">
      <text>
        <r>
          <rPr>
            <b/>
            <sz val="9"/>
            <color indexed="81"/>
            <rFont val="Calibri"/>
            <family val="2"/>
          </rPr>
          <t>Enter Average number of bloods taken per patient each quarter</t>
        </r>
      </text>
    </comment>
    <comment ref="D9" authorId="0" shapeId="0" xr:uid="{00000000-0006-0000-0300-000003000000}">
      <text>
        <r>
          <rPr>
            <b/>
            <sz val="9"/>
            <color indexed="81"/>
            <rFont val="Calibri"/>
            <family val="2"/>
          </rPr>
          <t>Enter Time taken for each review/procedure for each member of staff</t>
        </r>
      </text>
    </comment>
    <comment ref="D17" authorId="0" shapeId="0" xr:uid="{00000000-0006-0000-0300-000004000000}">
      <text>
        <r>
          <rPr>
            <b/>
            <sz val="9"/>
            <color indexed="81"/>
            <rFont val="Calibri"/>
            <family val="2"/>
          </rPr>
          <t>Enter time taken by PM for 1/4 end returns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Gareth</author>
  </authors>
  <commentList>
    <comment ref="E7" authorId="0" shapeId="0" xr:uid="{00000000-0006-0000-0400-000001000000}">
      <text>
        <r>
          <rPr>
            <b/>
            <sz val="9"/>
            <color indexed="81"/>
            <rFont val="Calibri"/>
            <family val="2"/>
          </rPr>
          <t>Enter number of patients receiving DepoProvera</t>
        </r>
      </text>
    </comment>
    <comment ref="D9" authorId="0" shapeId="0" xr:uid="{00000000-0006-0000-0400-000002000000}">
      <text>
        <r>
          <rPr>
            <b/>
            <sz val="9"/>
            <color indexed="81"/>
            <rFont val="Calibri"/>
            <family val="2"/>
          </rPr>
          <t>Enter Time taken for each review/procedure for each member of staff</t>
        </r>
      </text>
    </comment>
    <comment ref="K14" authorId="0" shapeId="0" xr:uid="{00000000-0006-0000-0400-000003000000}">
      <text>
        <r>
          <rPr>
            <b/>
            <sz val="9"/>
            <color indexed="81"/>
            <rFont val="Calibri"/>
            <family val="2"/>
          </rPr>
          <t>Enter profit from Personally Administered Drug</t>
        </r>
      </text>
    </comment>
    <comment ref="D17" authorId="0" shapeId="0" xr:uid="{00000000-0006-0000-0400-000004000000}">
      <text>
        <r>
          <rPr>
            <b/>
            <sz val="9"/>
            <color indexed="81"/>
            <rFont val="Calibri"/>
            <family val="2"/>
          </rPr>
          <t>Enter time taken by PM for 1/4 end returns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Gareth</author>
  </authors>
  <commentList>
    <comment ref="E7" authorId="0" shapeId="0" xr:uid="{00000000-0006-0000-0500-000001000000}">
      <text>
        <r>
          <rPr>
            <b/>
            <sz val="9"/>
            <color indexed="81"/>
            <rFont val="Calibri"/>
            <family val="2"/>
          </rPr>
          <t>Enter Number of IUD/IUS Insertions per quarter</t>
        </r>
      </text>
    </comment>
    <comment ref="D9" authorId="0" shapeId="0" xr:uid="{00000000-0006-0000-0500-000002000000}">
      <text>
        <r>
          <rPr>
            <b/>
            <sz val="9"/>
            <color indexed="81"/>
            <rFont val="Calibri"/>
            <family val="2"/>
          </rPr>
          <t>Enter Time taken for each review/procedure for each member of staff</t>
        </r>
      </text>
    </comment>
    <comment ref="K16" authorId="0" shapeId="0" xr:uid="{00000000-0006-0000-0500-000003000000}">
      <text>
        <r>
          <rPr>
            <b/>
            <sz val="9"/>
            <color indexed="81"/>
            <rFont val="Calibri"/>
            <family val="2"/>
          </rPr>
          <t>Enter profit from Personally Administered Drug</t>
        </r>
      </text>
    </comment>
    <comment ref="D17" authorId="0" shapeId="0" xr:uid="{00000000-0006-0000-0500-000004000000}">
      <text>
        <r>
          <rPr>
            <b/>
            <sz val="9"/>
            <color indexed="81"/>
            <rFont val="Calibri"/>
            <family val="2"/>
          </rPr>
          <t>Enter time taken by PM for 1/4 end returns</t>
        </r>
      </text>
    </comment>
    <comment ref="D19" authorId="0" shapeId="0" xr:uid="{00000000-0006-0000-0500-000005000000}">
      <text>
        <r>
          <rPr>
            <b/>
            <sz val="9"/>
            <color indexed="81"/>
            <rFont val="Calibri"/>
            <family val="2"/>
          </rPr>
          <t>Enter Cost of Non Claimable Consumables used for each procedure eg "Fitting Pack" etc</t>
        </r>
      </text>
    </comment>
    <comment ref="E23" authorId="0" shapeId="0" xr:uid="{00000000-0006-0000-0500-000006000000}">
      <text>
        <r>
          <rPr>
            <b/>
            <sz val="9"/>
            <color indexed="81"/>
            <rFont val="Calibri"/>
            <family val="2"/>
          </rPr>
          <t>Enter Number of "Interpractice referral" IUD/IUS Insertions per quarter</t>
        </r>
      </text>
    </comment>
    <comment ref="D25" authorId="0" shapeId="0" xr:uid="{00000000-0006-0000-0500-000007000000}">
      <text>
        <r>
          <rPr>
            <b/>
            <sz val="9"/>
            <color indexed="81"/>
            <rFont val="Calibri"/>
            <family val="2"/>
          </rPr>
          <t>Enter Time taken for each review/procedure for each member of staff</t>
        </r>
      </text>
    </comment>
    <comment ref="D33" authorId="0" shapeId="0" xr:uid="{00000000-0006-0000-0500-000008000000}">
      <text>
        <r>
          <rPr>
            <b/>
            <sz val="9"/>
            <color indexed="81"/>
            <rFont val="Calibri"/>
            <family val="2"/>
          </rPr>
          <t>Enter time taken by PM for 1/4 end returns</t>
        </r>
      </text>
    </comment>
    <comment ref="D35" authorId="0" shapeId="0" xr:uid="{00000000-0006-0000-0500-000009000000}">
      <text>
        <r>
          <rPr>
            <b/>
            <sz val="9"/>
            <color indexed="81"/>
            <rFont val="Calibri"/>
            <family val="2"/>
          </rPr>
          <t>Enter Cost of Non Claimable Consumables used for each procedure eg "Fitting Pack" etc</t>
        </r>
      </text>
    </comment>
    <comment ref="E39" authorId="0" shapeId="0" xr:uid="{00000000-0006-0000-0500-00000A000000}">
      <text>
        <r>
          <rPr>
            <b/>
            <sz val="9"/>
            <color indexed="81"/>
            <rFont val="Calibri"/>
            <family val="2"/>
          </rPr>
          <t>Enter number of "Interpractice Referral" Removals per quarter</t>
        </r>
      </text>
    </comment>
    <comment ref="D41" authorId="0" shapeId="0" xr:uid="{00000000-0006-0000-0500-00000B000000}">
      <text>
        <r>
          <rPr>
            <b/>
            <sz val="9"/>
            <color indexed="81"/>
            <rFont val="Calibri"/>
            <family val="2"/>
          </rPr>
          <t>Enter Time taken for each review/procedure for each member of staff</t>
        </r>
      </text>
    </comment>
    <comment ref="D49" authorId="0" shapeId="0" xr:uid="{00000000-0006-0000-0500-00000C000000}">
      <text>
        <r>
          <rPr>
            <b/>
            <sz val="9"/>
            <color indexed="81"/>
            <rFont val="Calibri"/>
            <family val="2"/>
          </rPr>
          <t>Enter time taken by PM for 1/4 end returns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Gareth</author>
  </authors>
  <commentList>
    <comment ref="D9" authorId="0" shapeId="0" xr:uid="{00000000-0006-0000-0700-000001000000}">
      <text>
        <r>
          <rPr>
            <b/>
            <sz val="9"/>
            <color indexed="81"/>
            <rFont val="Calibri"/>
            <family val="2"/>
          </rPr>
          <t>Enter Time taken for each review/procedure for each member of staff</t>
        </r>
      </text>
    </comment>
    <comment ref="K16" authorId="0" shapeId="0" xr:uid="{00000000-0006-0000-0700-000002000000}">
      <text>
        <r>
          <rPr>
            <b/>
            <sz val="9"/>
            <color indexed="81"/>
            <rFont val="Calibri"/>
            <family val="2"/>
          </rPr>
          <t>Enter profit from Personally Administered Drug</t>
        </r>
      </text>
    </comment>
    <comment ref="D17" authorId="0" shapeId="0" xr:uid="{00000000-0006-0000-0700-000003000000}">
      <text>
        <r>
          <rPr>
            <b/>
            <sz val="9"/>
            <color indexed="81"/>
            <rFont val="Calibri"/>
            <family val="2"/>
          </rPr>
          <t>Enter time taken by PM for 1/4 end returns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Gareth</author>
  </authors>
  <commentList>
    <comment ref="E7" authorId="0" shapeId="0" xr:uid="{00000000-0006-0000-0900-000001000000}">
      <text>
        <r>
          <rPr>
            <b/>
            <sz val="9"/>
            <color indexed="81"/>
            <rFont val="Calibri"/>
            <family val="2"/>
          </rPr>
          <t>Enter number of Excisions per quarter</t>
        </r>
      </text>
    </comment>
    <comment ref="D9" authorId="0" shapeId="0" xr:uid="{00000000-0006-0000-0900-000002000000}">
      <text>
        <r>
          <rPr>
            <b/>
            <sz val="9"/>
            <color indexed="81"/>
            <rFont val="Calibri"/>
            <family val="2"/>
          </rPr>
          <t>Enter Time taken for each review/procedure for each member of staff</t>
        </r>
      </text>
    </comment>
    <comment ref="K16" authorId="0" shapeId="0" xr:uid="{00000000-0006-0000-0900-000003000000}">
      <text>
        <r>
          <rPr>
            <b/>
            <sz val="9"/>
            <color indexed="81"/>
            <rFont val="Calibri"/>
            <family val="2"/>
          </rPr>
          <t>Enter profit from Personally Administered Drug</t>
        </r>
      </text>
    </comment>
    <comment ref="D17" authorId="0" shapeId="0" xr:uid="{00000000-0006-0000-0900-000004000000}">
      <text>
        <r>
          <rPr>
            <b/>
            <sz val="9"/>
            <color indexed="81"/>
            <rFont val="Calibri"/>
            <family val="2"/>
          </rPr>
          <t>Enter time taken by PM for 1/4 end returns</t>
        </r>
      </text>
    </comment>
    <comment ref="K17" authorId="0" shapeId="0" xr:uid="{00000000-0006-0000-0900-000005000000}">
      <text>
        <r>
          <rPr>
            <b/>
            <sz val="9"/>
            <color indexed="81"/>
            <rFont val="Calibri"/>
            <family val="2"/>
          </rPr>
          <t>Enter profit from Personally Administered Drug</t>
        </r>
      </text>
    </comment>
    <comment ref="M17" authorId="0" shapeId="0" xr:uid="{00000000-0006-0000-0900-000006000000}">
      <text>
        <r>
          <rPr>
            <b/>
            <sz val="9"/>
            <color indexed="81"/>
            <rFont val="Calibri"/>
            <family val="2"/>
          </rPr>
          <t>Enter Number of depomedrones used in quarter</t>
        </r>
      </text>
    </comment>
    <comment ref="M18" authorId="0" shapeId="0" xr:uid="{00000000-0006-0000-0900-000007000000}">
      <text>
        <r>
          <rPr>
            <b/>
            <sz val="9"/>
            <color indexed="81"/>
            <rFont val="Calibri"/>
            <family val="2"/>
          </rPr>
          <t>Enter Sutures used in quarter</t>
        </r>
      </text>
    </comment>
    <comment ref="D19" authorId="0" shapeId="0" xr:uid="{00000000-0006-0000-0900-000008000000}">
      <text>
        <r>
          <rPr>
            <b/>
            <sz val="9"/>
            <color indexed="81"/>
            <rFont val="Calibri"/>
            <family val="2"/>
          </rPr>
          <t>Insert cost of consumable items used per procedure eg Dressing Packs, disposable instruments</t>
        </r>
      </text>
    </comment>
    <comment ref="E24" authorId="0" shapeId="0" xr:uid="{00000000-0006-0000-0900-000009000000}">
      <text>
        <r>
          <rPr>
            <b/>
            <sz val="9"/>
            <color indexed="81"/>
            <rFont val="Calibri"/>
            <family val="2"/>
          </rPr>
          <t>Enter number of Injections per quarter</t>
        </r>
      </text>
    </comment>
    <comment ref="D26" authorId="0" shapeId="0" xr:uid="{00000000-0006-0000-0900-00000A000000}">
      <text>
        <r>
          <rPr>
            <b/>
            <sz val="9"/>
            <color indexed="81"/>
            <rFont val="Calibri"/>
            <family val="2"/>
          </rPr>
          <t>Enter Time taken for each review/procedure for each member of staff</t>
        </r>
      </text>
    </comment>
    <comment ref="D34" authorId="0" shapeId="0" xr:uid="{00000000-0006-0000-0900-00000B000000}">
      <text>
        <r>
          <rPr>
            <b/>
            <sz val="9"/>
            <color indexed="81"/>
            <rFont val="Calibri"/>
            <family val="2"/>
          </rPr>
          <t>Enter time taken by PM for 1/4 end returns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Gareth</author>
  </authors>
  <commentList>
    <comment ref="E7" authorId="0" shapeId="0" xr:uid="{00000000-0006-0000-0B00-000001000000}">
      <text>
        <r>
          <rPr>
            <b/>
            <sz val="9"/>
            <color indexed="81"/>
            <rFont val="Calibri"/>
            <family val="2"/>
          </rPr>
          <t>Enter number of patients on Social Services Learning diasabilities register</t>
        </r>
      </text>
    </comment>
    <comment ref="D9" authorId="0" shapeId="0" xr:uid="{00000000-0006-0000-0B00-000002000000}">
      <text>
        <r>
          <rPr>
            <b/>
            <sz val="9"/>
            <color indexed="81"/>
            <rFont val="Calibri"/>
            <family val="2"/>
          </rPr>
          <t>Enter Time taken for each review/procedure for each member of staff</t>
        </r>
      </text>
    </comment>
  </commentList>
</comments>
</file>

<file path=xl/sharedStrings.xml><?xml version="1.0" encoding="utf-8"?>
<sst xmlns="http://schemas.openxmlformats.org/spreadsheetml/2006/main" count="451" uniqueCount="141">
  <si>
    <t>Salaried General Practitioner</t>
  </si>
  <si>
    <t>Grade</t>
  </si>
  <si>
    <t>Hourly rate</t>
  </si>
  <si>
    <t>Employer NI at 13.8%</t>
  </si>
  <si>
    <t>Indemnity</t>
  </si>
  <si>
    <t>Total</t>
  </si>
  <si>
    <t>Annual leave (days)</t>
  </si>
  <si>
    <t>Annual leave (BMA model contract 30 days)</t>
  </si>
  <si>
    <t>Bank Holidays (days)</t>
  </si>
  <si>
    <t>Average sickness (days)</t>
  </si>
  <si>
    <t>Annual training (days)</t>
  </si>
  <si>
    <t>Weekly Study (BMA model contract 4h per week)</t>
  </si>
  <si>
    <t>Actual hourly cost on days worked</t>
  </si>
  <si>
    <t>HCA</t>
  </si>
  <si>
    <t>PN</t>
  </si>
  <si>
    <t>Time (minutes)</t>
  </si>
  <si>
    <t>Cost</t>
  </si>
  <si>
    <t>Staff costs</t>
  </si>
  <si>
    <t>Other costs</t>
  </si>
  <si>
    <t>Total Costs</t>
  </si>
  <si>
    <t>ADMIN</t>
  </si>
  <si>
    <t>Annual salary (Full time equivalent)</t>
  </si>
  <si>
    <t>Staff Costs</t>
  </si>
  <si>
    <t>Administration</t>
  </si>
  <si>
    <t>Partner</t>
  </si>
  <si>
    <t>GP Partner</t>
  </si>
  <si>
    <t xml:space="preserve">Annual leave </t>
  </si>
  <si>
    <t xml:space="preserve">Bank Holidays </t>
  </si>
  <si>
    <t>Weekly Study</t>
  </si>
  <si>
    <t>Salaried GP</t>
  </si>
  <si>
    <t>Admin</t>
  </si>
  <si>
    <t>Practice Manager</t>
  </si>
  <si>
    <t>Advanced Nurse Practitioner</t>
  </si>
  <si>
    <t xml:space="preserve">Nurse </t>
  </si>
  <si>
    <t>PM</t>
  </si>
  <si>
    <t>ANP</t>
  </si>
  <si>
    <t>1/4ly claim</t>
  </si>
  <si>
    <t>Hourly costs</t>
  </si>
  <si>
    <t>Units/Quarter</t>
  </si>
  <si>
    <t>income</t>
  </si>
  <si>
    <t>per pt / qtr</t>
  </si>
  <si>
    <t>number pts</t>
  </si>
  <si>
    <t>Excisions</t>
  </si>
  <si>
    <t>Injections</t>
  </si>
  <si>
    <t xml:space="preserve">per pt </t>
  </si>
  <si>
    <t>Number per quarter</t>
  </si>
  <si>
    <t>Annual Audit</t>
  </si>
  <si>
    <t>Zoladex</t>
  </si>
  <si>
    <t>Insertion</t>
  </si>
  <si>
    <t>per procedure</t>
  </si>
  <si>
    <t>Removals</t>
  </si>
  <si>
    <t>per pt / year</t>
  </si>
  <si>
    <t>Units/year</t>
  </si>
  <si>
    <t>Number per year</t>
  </si>
  <si>
    <t>Annual claim</t>
  </si>
  <si>
    <t>Hours per week</t>
  </si>
  <si>
    <t>Income</t>
  </si>
  <si>
    <t>Annual Gross Profit Share (Full time equivalent)</t>
  </si>
  <si>
    <t>Instructions</t>
  </si>
  <si>
    <t>Follow the red text first</t>
  </si>
  <si>
    <t>Cells with instructions on what to enter are marked with a red triangle</t>
  </si>
  <si>
    <t>Profit</t>
  </si>
  <si>
    <t>Number patients at 1/4 end</t>
  </si>
  <si>
    <t>Average number of bloods taken per 1/4</t>
  </si>
  <si>
    <t>Depo - Provera</t>
  </si>
  <si>
    <t>Profit/loss for any Personally Administered Drug estimated using calculator</t>
  </si>
  <si>
    <t>IUDs</t>
  </si>
  <si>
    <t>Interpractice Insertion</t>
  </si>
  <si>
    <t>Interpractice Removal</t>
  </si>
  <si>
    <t>Implants</t>
  </si>
  <si>
    <t>Anticoagulation</t>
  </si>
  <si>
    <t>Minor Surgery</t>
  </si>
  <si>
    <t>Lidocaine</t>
  </si>
  <si>
    <t>Sutures</t>
  </si>
  <si>
    <t>Depomedrone</t>
  </si>
  <si>
    <t>Learning Disabilities</t>
  </si>
  <si>
    <t>Gonadorelins</t>
  </si>
  <si>
    <t xml:space="preserve"> </t>
  </si>
  <si>
    <t>This Page will be updated when the details of New Anticoagulation DES are made available</t>
  </si>
  <si>
    <t>Employer S/Ann at 14.38%</t>
  </si>
  <si>
    <t>Enhanced services cost  calculator</t>
  </si>
  <si>
    <t>Spreadsheet contains formulae that automatically recalculate costs when you enter new figures</t>
  </si>
  <si>
    <t>There are other costs (such as utilities and so on) and that will be in addition to the staff costs covered in this spreadsheet</t>
  </si>
  <si>
    <t>Oral DMARD Monitoring</t>
  </si>
  <si>
    <t>No. per quarter</t>
  </si>
  <si>
    <t>Implants Insertion</t>
  </si>
  <si>
    <t>Implant Removal</t>
  </si>
  <si>
    <t>Hourly Rate</t>
  </si>
  <si>
    <t>Staff Time Required (Minutes)</t>
  </si>
  <si>
    <t>Actual Hourly Rate</t>
  </si>
  <si>
    <t>Hours worked per week</t>
  </si>
  <si>
    <t>Hourly Rate with oncosts</t>
  </si>
  <si>
    <t>Income basis</t>
  </si>
  <si>
    <t>Per patient/Qtr</t>
  </si>
  <si>
    <t>Why</t>
  </si>
  <si>
    <t>IUD Insertion</t>
  </si>
  <si>
    <t>IUD Interpractice Insertion</t>
  </si>
  <si>
    <t>IUD Interpractice Removal</t>
  </si>
  <si>
    <t>Depo Prevera</t>
  </si>
  <si>
    <t>Procedure Reimbursement</t>
  </si>
  <si>
    <t>Minor Surgery Excisions</t>
  </si>
  <si>
    <t>Minor Surgery Injections</t>
  </si>
  <si>
    <t>Per patient</t>
  </si>
  <si>
    <t>PA</t>
  </si>
  <si>
    <t>Actual Minute Rate</t>
  </si>
  <si>
    <t>Anticoagulation - Level 3</t>
  </si>
  <si>
    <t>Anticoagulation - Level 4</t>
  </si>
  <si>
    <t>Anticoagulation - Level 5</t>
  </si>
  <si>
    <t>Home Visits</t>
  </si>
  <si>
    <t>Max 12 per patient per year</t>
  </si>
  <si>
    <t>DMARDs</t>
  </si>
  <si>
    <t>DMARDs (Gold 52)</t>
  </si>
  <si>
    <t>DMARDs (Gold 26)</t>
  </si>
  <si>
    <t>DMARDs (Gold 12)</t>
  </si>
  <si>
    <t>Max 4 per patient per year</t>
  </si>
  <si>
    <t>Quality Contract</t>
  </si>
  <si>
    <t>Per weighted patient list size</t>
  </si>
  <si>
    <t>Homeless</t>
  </si>
  <si>
    <t>Hep B - screening</t>
  </si>
  <si>
    <t>Hep B - vaccination</t>
  </si>
  <si>
    <t>Hep B - advice if positive screening</t>
  </si>
  <si>
    <t>Per screen</t>
  </si>
  <si>
    <t>Max 4 per patient</t>
  </si>
  <si>
    <t>Per positive screen</t>
  </si>
  <si>
    <t>Hep B - child vaccination</t>
  </si>
  <si>
    <t>Hep B - child screening</t>
  </si>
  <si>
    <t>Per vaccination</t>
  </si>
  <si>
    <t>ECG</t>
  </si>
  <si>
    <t>Latent TB</t>
  </si>
  <si>
    <t>Per patient tested in the cohort</t>
  </si>
  <si>
    <t>Only provided by 2 practices</t>
  </si>
  <si>
    <t>Over and Above</t>
  </si>
  <si>
    <t>Dermatology - cutting</t>
  </si>
  <si>
    <t>Dermatology - imaging</t>
  </si>
  <si>
    <t>Per referral</t>
  </si>
  <si>
    <t>Care Home LIS</t>
  </si>
  <si>
    <t>Per bed per year</t>
  </si>
  <si>
    <t>Only provided by 1 practice</t>
  </si>
  <si>
    <t>Is there current provision</t>
  </si>
  <si>
    <t>Total Reimbursement</t>
  </si>
  <si>
    <t>Enhanced Services Cost Calculator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</si>
</sst>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8" formatCode="&quot;£&quot;#,##0.00;[Red]\-&quot;£&quot;#,##0.00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&quot;£&quot;#,##0.00"/>
    <numFmt numFmtId="165" formatCode="#,###"/>
    <numFmt numFmtId="166" formatCode="[$£-809]#,##0.00"/>
    <numFmt numFmtId="167" formatCode="[$£-809]#,##0"/>
    <numFmt numFmtId="168" formatCode="_-[$£-809]* #,##0.00_-;\-[$£-809]* #,##0.00_-;_-[$£-809]* &quot;-&quot;??_-;_-@_-"/>
  </numFmts>
  <fonts count="5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indexed="9"/>
      <name val="Calibri"/>
      <family val="2"/>
      <scheme val="minor"/>
    </font>
    <font>
      <b/>
      <sz val="11"/>
      <color indexed="9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rgb="FFFFC000"/>
      <name val="Calibri"/>
      <family val="2"/>
      <scheme val="minor"/>
    </font>
    <font>
      <b/>
      <sz val="12"/>
      <color rgb="FF92D050"/>
      <name val="Calibri"/>
      <family val="2"/>
      <scheme val="minor"/>
    </font>
    <font>
      <sz val="11"/>
      <color indexed="8"/>
      <name val="Helvetica Neue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b/>
      <u/>
      <sz val="10"/>
      <name val="Calibri"/>
      <family val="2"/>
      <scheme val="minor"/>
    </font>
    <font>
      <sz val="10"/>
      <name val="Calibri"/>
      <family val="2"/>
      <scheme val="minor"/>
    </font>
    <font>
      <b/>
      <u/>
      <sz val="14"/>
      <name val="Calibri"/>
      <family val="2"/>
      <scheme val="minor"/>
    </font>
    <font>
      <sz val="14"/>
      <name val="Calibri"/>
      <family val="2"/>
      <scheme val="minor"/>
    </font>
    <font>
      <sz val="9"/>
      <color indexed="81"/>
      <name val="Calibri"/>
      <family val="2"/>
    </font>
    <font>
      <b/>
      <sz val="9"/>
      <color indexed="81"/>
      <name val="Calibri"/>
      <family val="2"/>
    </font>
    <font>
      <b/>
      <u/>
      <sz val="14"/>
      <color rgb="FF0070C0"/>
      <name val="Calibri"/>
      <family val="2"/>
      <scheme val="minor"/>
    </font>
    <font>
      <sz val="12"/>
      <color indexed="9"/>
      <name val="Calibri"/>
      <family val="2"/>
      <scheme val="minor"/>
    </font>
    <font>
      <b/>
      <u/>
      <sz val="14"/>
      <color theme="4"/>
      <name val="Calibri"/>
      <family val="2"/>
      <scheme val="minor"/>
    </font>
    <font>
      <b/>
      <sz val="18"/>
      <color theme="4"/>
      <name val="Calibri"/>
      <family val="2"/>
      <scheme val="minor"/>
    </font>
    <font>
      <b/>
      <sz val="14"/>
      <color theme="4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8"/>
      <color theme="4"/>
      <name val="Calibri"/>
      <family val="2"/>
      <scheme val="minor"/>
    </font>
    <font>
      <sz val="8"/>
      <name val="Calibri"/>
      <family val="2"/>
      <scheme val="minor"/>
    </font>
    <font>
      <b/>
      <sz val="28"/>
      <color theme="1"/>
      <name val="Calibri"/>
      <family val="2"/>
      <scheme val="minor"/>
    </font>
    <font>
      <u/>
      <sz val="14"/>
      <color indexed="12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8"/>
      <color rgb="FFFF0000"/>
      <name val="Calibri"/>
      <family val="2"/>
      <scheme val="minor"/>
    </font>
    <font>
      <b/>
      <sz val="10"/>
      <color theme="4"/>
      <name val="Calibri"/>
      <family val="2"/>
      <scheme val="minor"/>
    </font>
    <font>
      <sz val="10"/>
      <color indexed="9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u/>
      <sz val="10"/>
      <color theme="4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indexed="9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8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8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EEECE1"/>
        <bgColor rgb="FF000000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34">
    <xf numFmtId="0" fontId="0" fillId="0" borderId="0"/>
    <xf numFmtId="0" fontId="11" fillId="0" borderId="0" applyNumberFormat="0" applyFill="0" applyBorder="0" applyProtection="0">
      <alignment vertical="top"/>
    </xf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44" fontId="18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9" fillId="0" borderId="0"/>
    <xf numFmtId="0" fontId="20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</cellStyleXfs>
  <cellXfs count="195">
    <xf numFmtId="0" fontId="0" fillId="0" borderId="0" xfId="0"/>
    <xf numFmtId="0" fontId="3" fillId="0" borderId="0" xfId="0" applyFont="1" applyAlignment="1">
      <alignment horizontal="center" vertical="top" wrapText="1"/>
    </xf>
    <xf numFmtId="0" fontId="0" fillId="0" borderId="0" xfId="0" applyAlignment="1">
      <alignment horizontal="left"/>
    </xf>
    <xf numFmtId="2" fontId="0" fillId="0" borderId="0" xfId="0" applyNumberFormat="1"/>
    <xf numFmtId="0" fontId="3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0" fontId="5" fillId="0" borderId="0" xfId="1" applyNumberFormat="1" applyFont="1" applyAlignment="1"/>
    <xf numFmtId="0" fontId="5" fillId="0" borderId="0" xfId="1" applyNumberFormat="1" applyFont="1" applyAlignment="1">
      <alignment horizontal="center"/>
    </xf>
    <xf numFmtId="0" fontId="6" fillId="0" borderId="0" xfId="1" applyNumberFormat="1" applyFont="1" applyAlignment="1">
      <alignment horizontal="center"/>
    </xf>
    <xf numFmtId="0" fontId="9" fillId="0" borderId="0" xfId="1" applyNumberFormat="1" applyFont="1" applyFill="1" applyBorder="1" applyAlignment="1">
      <alignment horizontal="center"/>
    </xf>
    <xf numFmtId="0" fontId="5" fillId="0" borderId="0" xfId="1" applyNumberFormat="1" applyFont="1" applyBorder="1" applyAlignment="1"/>
    <xf numFmtId="0" fontId="6" fillId="0" borderId="0" xfId="1" applyNumberFormat="1" applyFont="1" applyFill="1" applyBorder="1" applyAlignment="1">
      <alignment horizontal="center"/>
    </xf>
    <xf numFmtId="0" fontId="5" fillId="0" borderId="0" xfId="1" applyNumberFormat="1" applyFont="1" applyFill="1" applyBorder="1" applyAlignment="1"/>
    <xf numFmtId="0" fontId="5" fillId="0" borderId="0" xfId="1" applyNumberFormat="1" applyFont="1" applyFill="1" applyBorder="1" applyAlignment="1">
      <alignment horizontal="right"/>
    </xf>
    <xf numFmtId="0" fontId="5" fillId="0" borderId="0" xfId="1" applyNumberFormat="1" applyFont="1" applyFill="1" applyAlignment="1"/>
    <xf numFmtId="9" fontId="5" fillId="0" borderId="0" xfId="1" applyNumberFormat="1" applyFont="1" applyFill="1" applyBorder="1" applyAlignment="1"/>
    <xf numFmtId="0" fontId="13" fillId="0" borderId="0" xfId="1" applyNumberFormat="1" applyFont="1" applyFill="1" applyBorder="1" applyAlignment="1">
      <alignment horizontal="center"/>
    </xf>
    <xf numFmtId="0" fontId="12" fillId="0" borderId="0" xfId="1" applyNumberFormat="1" applyFont="1" applyFill="1" applyBorder="1" applyAlignment="1">
      <alignment horizontal="center"/>
    </xf>
    <xf numFmtId="167" fontId="5" fillId="0" borderId="0" xfId="1" applyNumberFormat="1" applyFont="1" applyFill="1" applyBorder="1" applyAlignment="1">
      <alignment horizontal="center"/>
    </xf>
    <xf numFmtId="166" fontId="5" fillId="0" borderId="0" xfId="1" applyNumberFormat="1" applyFont="1" applyFill="1" applyBorder="1" applyAlignment="1">
      <alignment horizontal="center"/>
    </xf>
    <xf numFmtId="9" fontId="5" fillId="0" borderId="0" xfId="1" applyNumberFormat="1" applyFont="1" applyFill="1" applyBorder="1" applyAlignment="1">
      <alignment horizontal="center"/>
    </xf>
    <xf numFmtId="167" fontId="6" fillId="0" borderId="0" xfId="1" applyNumberFormat="1" applyFont="1" applyFill="1" applyBorder="1" applyAlignment="1">
      <alignment horizontal="center"/>
    </xf>
    <xf numFmtId="166" fontId="6" fillId="0" borderId="0" xfId="1" applyNumberFormat="1" applyFont="1" applyFill="1" applyBorder="1" applyAlignment="1">
      <alignment horizontal="center"/>
    </xf>
    <xf numFmtId="0" fontId="5" fillId="0" borderId="0" xfId="1" applyNumberFormat="1" applyFont="1" applyFill="1" applyAlignment="1">
      <alignment horizontal="center"/>
    </xf>
    <xf numFmtId="0" fontId="6" fillId="0" borderId="0" xfId="1" applyNumberFormat="1" applyFont="1" applyFill="1" applyAlignment="1">
      <alignment horizontal="center"/>
    </xf>
    <xf numFmtId="0" fontId="8" fillId="0" borderId="0" xfId="1" applyNumberFormat="1" applyFont="1" applyFill="1" applyBorder="1" applyAlignment="1">
      <alignment horizontal="center"/>
    </xf>
    <xf numFmtId="0" fontId="10" fillId="0" borderId="0" xfId="1" applyNumberFormat="1" applyFont="1" applyFill="1" applyBorder="1" applyAlignment="1">
      <alignment horizontal="center"/>
    </xf>
    <xf numFmtId="166" fontId="12" fillId="2" borderId="1" xfId="0" applyNumberFormat="1" applyFont="1" applyFill="1" applyBorder="1" applyAlignment="1">
      <alignment horizontal="center"/>
    </xf>
    <xf numFmtId="0" fontId="12" fillId="0" borderId="0" xfId="0" applyFont="1" applyAlignment="1">
      <alignment horizontal="center"/>
    </xf>
    <xf numFmtId="0" fontId="12" fillId="0" borderId="0" xfId="0" applyFont="1"/>
    <xf numFmtId="166" fontId="12" fillId="0" borderId="0" xfId="0" applyNumberFormat="1" applyFont="1" applyAlignment="1">
      <alignment horizontal="center"/>
    </xf>
    <xf numFmtId="9" fontId="12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7" fontId="12" fillId="0" borderId="0" xfId="0" applyNumberFormat="1" applyFont="1" applyAlignment="1">
      <alignment horizontal="center"/>
    </xf>
    <xf numFmtId="0" fontId="5" fillId="0" borderId="0" xfId="1" applyNumberFormat="1" applyFont="1" applyFill="1" applyBorder="1" applyAlignment="1">
      <alignment horizontal="center" vertical="center" wrapText="1"/>
    </xf>
    <xf numFmtId="0" fontId="5" fillId="0" borderId="0" xfId="1" applyNumberFormat="1" applyFont="1" applyAlignment="1">
      <alignment vertical="center"/>
    </xf>
    <xf numFmtId="0" fontId="7" fillId="0" borderId="0" xfId="1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vertical="center"/>
    </xf>
    <xf numFmtId="0" fontId="3" fillId="0" borderId="0" xfId="0" applyFont="1" applyAlignment="1">
      <alignment horizontal="left" vertical="center"/>
    </xf>
    <xf numFmtId="164" fontId="0" fillId="0" borderId="0" xfId="0" applyNumberFormat="1" applyAlignment="1">
      <alignment vertical="center"/>
    </xf>
    <xf numFmtId="0" fontId="0" fillId="0" borderId="0" xfId="0" applyAlignment="1">
      <alignment horizontal="left" vertical="center"/>
    </xf>
    <xf numFmtId="164" fontId="12" fillId="2" borderId="1" xfId="0" applyNumberFormat="1" applyFont="1" applyFill="1" applyBorder="1" applyAlignment="1">
      <alignment horizontal="center"/>
    </xf>
    <xf numFmtId="0" fontId="5" fillId="0" borderId="0" xfId="1" applyNumberFormat="1" applyFont="1" applyFill="1" applyBorder="1" applyAlignment="1">
      <alignment horizontal="center"/>
    </xf>
    <xf numFmtId="0" fontId="12" fillId="0" borderId="0" xfId="0" applyFont="1" applyAlignment="1">
      <alignment vertical="center"/>
    </xf>
    <xf numFmtId="165" fontId="13" fillId="0" borderId="0" xfId="0" applyNumberFormat="1" applyFont="1" applyAlignment="1">
      <alignment horizontal="center" vertical="center"/>
    </xf>
    <xf numFmtId="0" fontId="13" fillId="0" borderId="0" xfId="0" applyFont="1"/>
    <xf numFmtId="0" fontId="12" fillId="0" borderId="0" xfId="1" applyNumberFormat="1" applyFont="1" applyFill="1" applyBorder="1" applyAlignment="1"/>
    <xf numFmtId="164" fontId="12" fillId="0" borderId="0" xfId="1" applyNumberFormat="1" applyFont="1" applyFill="1" applyBorder="1" applyAlignment="1">
      <alignment horizontal="center"/>
    </xf>
    <xf numFmtId="0" fontId="13" fillId="0" borderId="0" xfId="0" applyFont="1" applyAlignment="1">
      <alignment horizontal="left" vertical="center" wrapText="1"/>
    </xf>
    <xf numFmtId="0" fontId="0" fillId="2" borderId="1" xfId="0" applyFill="1" applyBorder="1" applyAlignment="1">
      <alignment vertical="center"/>
    </xf>
    <xf numFmtId="164" fontId="0" fillId="2" borderId="1" xfId="0" applyNumberFormat="1" applyFill="1" applyBorder="1" applyAlignment="1">
      <alignment vertical="center"/>
    </xf>
    <xf numFmtId="0" fontId="12" fillId="2" borderId="1" xfId="0" applyFont="1" applyFill="1" applyBorder="1" applyAlignment="1">
      <alignment horizontal="center"/>
    </xf>
    <xf numFmtId="165" fontId="12" fillId="2" borderId="1" xfId="0" applyNumberFormat="1" applyFont="1" applyFill="1" applyBorder="1" applyAlignment="1">
      <alignment horizontal="center"/>
    </xf>
    <xf numFmtId="0" fontId="13" fillId="0" borderId="0" xfId="0" applyFont="1" applyAlignment="1">
      <alignment horizontal="center"/>
    </xf>
    <xf numFmtId="0" fontId="0" fillId="0" borderId="2" xfId="0" applyBorder="1"/>
    <xf numFmtId="0" fontId="17" fillId="0" borderId="0" xfId="0" applyFont="1"/>
    <xf numFmtId="0" fontId="17" fillId="0" borderId="0" xfId="0" applyFont="1" applyAlignment="1">
      <alignment horizontal="left"/>
    </xf>
    <xf numFmtId="0" fontId="13" fillId="0" borderId="0" xfId="1" applyNumberFormat="1" applyFont="1" applyFill="1" applyAlignment="1">
      <alignment horizontal="center" wrapText="1"/>
    </xf>
    <xf numFmtId="0" fontId="13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/>
    </xf>
    <xf numFmtId="8" fontId="0" fillId="0" borderId="0" xfId="0" applyNumberFormat="1"/>
    <xf numFmtId="44" fontId="0" fillId="0" borderId="0" xfId="48" applyFont="1" applyAlignment="1"/>
    <xf numFmtId="44" fontId="0" fillId="0" borderId="3" xfId="48" applyFont="1" applyBorder="1" applyAlignment="1"/>
    <xf numFmtId="0" fontId="12" fillId="0" borderId="0" xfId="1" applyNumberFormat="1" applyFont="1" applyAlignment="1"/>
    <xf numFmtId="165" fontId="0" fillId="0" borderId="0" xfId="0" applyNumberFormat="1"/>
    <xf numFmtId="165" fontId="12" fillId="0" borderId="1" xfId="0" applyNumberFormat="1" applyFont="1" applyBorder="1" applyAlignment="1">
      <alignment horizontal="center"/>
    </xf>
    <xf numFmtId="165" fontId="12" fillId="0" borderId="0" xfId="0" applyNumberFormat="1" applyFont="1" applyAlignment="1">
      <alignment horizontal="center"/>
    </xf>
    <xf numFmtId="44" fontId="0" fillId="0" borderId="0" xfId="48" applyFont="1" applyBorder="1" applyAlignment="1"/>
    <xf numFmtId="0" fontId="12" fillId="0" borderId="0" xfId="0" applyFont="1" applyAlignment="1">
      <alignment horizontal="center" vertical="center" wrapText="1"/>
    </xf>
    <xf numFmtId="0" fontId="20" fillId="0" borderId="0" xfId="120" applyAlignment="1" applyProtection="1"/>
    <xf numFmtId="0" fontId="23" fillId="0" borderId="0" xfId="119" applyFont="1"/>
    <xf numFmtId="164" fontId="24" fillId="0" borderId="0" xfId="119" applyNumberFormat="1" applyFont="1"/>
    <xf numFmtId="0" fontId="24" fillId="0" borderId="0" xfId="119" applyFont="1"/>
    <xf numFmtId="0" fontId="0" fillId="2" borderId="1" xfId="0" applyFill="1" applyBorder="1"/>
    <xf numFmtId="0" fontId="27" fillId="0" borderId="0" xfId="0" applyFont="1" applyAlignment="1">
      <alignment horizontal="left" vertical="top"/>
    </xf>
    <xf numFmtId="0" fontId="27" fillId="0" borderId="0" xfId="0" applyFont="1"/>
    <xf numFmtId="164" fontId="8" fillId="0" borderId="0" xfId="0" applyNumberFormat="1" applyFont="1"/>
    <xf numFmtId="0" fontId="28" fillId="0" borderId="0" xfId="1" applyNumberFormat="1" applyFont="1" applyAlignment="1">
      <alignment vertical="center"/>
    </xf>
    <xf numFmtId="0" fontId="29" fillId="0" borderId="0" xfId="0" applyFont="1" applyAlignment="1">
      <alignment horizontal="left" vertical="top"/>
    </xf>
    <xf numFmtId="0" fontId="30" fillId="0" borderId="0" xfId="0" applyFont="1" applyAlignment="1">
      <alignment horizontal="left" vertical="top"/>
    </xf>
    <xf numFmtId="0" fontId="30" fillId="0" borderId="0" xfId="0" applyFont="1"/>
    <xf numFmtId="44" fontId="0" fillId="0" borderId="0" xfId="0" applyNumberFormat="1"/>
    <xf numFmtId="44" fontId="2" fillId="0" borderId="0" xfId="0" applyNumberFormat="1" applyFont="1"/>
    <xf numFmtId="0" fontId="29" fillId="0" borderId="0" xfId="0" applyFont="1"/>
    <xf numFmtId="0" fontId="29" fillId="0" borderId="0" xfId="0" applyFont="1" applyAlignment="1">
      <alignment vertical="center"/>
    </xf>
    <xf numFmtId="43" fontId="0" fillId="0" borderId="0" xfId="0" applyNumberFormat="1"/>
    <xf numFmtId="44" fontId="12" fillId="2" borderId="1" xfId="0" applyNumberFormat="1" applyFont="1" applyFill="1" applyBorder="1"/>
    <xf numFmtId="168" fontId="12" fillId="2" borderId="1" xfId="0" applyNumberFormat="1" applyFont="1" applyFill="1" applyBorder="1" applyAlignment="1">
      <alignment horizontal="center"/>
    </xf>
    <xf numFmtId="168" fontId="12" fillId="0" borderId="1" xfId="0" applyNumberFormat="1" applyFont="1" applyBorder="1" applyAlignment="1">
      <alignment horizontal="center"/>
    </xf>
    <xf numFmtId="165" fontId="0" fillId="0" borderId="0" xfId="0" applyNumberFormat="1" applyAlignment="1">
      <alignment horizontal="center"/>
    </xf>
    <xf numFmtId="0" fontId="0" fillId="0" borderId="0" xfId="0" applyAlignment="1">
      <alignment horizontal="center" vertical="center"/>
    </xf>
    <xf numFmtId="0" fontId="29" fillId="0" borderId="0" xfId="0" applyFont="1" applyAlignment="1">
      <alignment horizontal="center" vertical="center"/>
    </xf>
    <xf numFmtId="168" fontId="4" fillId="0" borderId="0" xfId="0" applyNumberFormat="1" applyFont="1" applyAlignment="1">
      <alignment horizontal="center"/>
    </xf>
    <xf numFmtId="0" fontId="29" fillId="0" borderId="0" xfId="0" applyFont="1" applyAlignment="1">
      <alignment horizontal="center"/>
    </xf>
    <xf numFmtId="0" fontId="29" fillId="0" borderId="0" xfId="0" applyFont="1" applyAlignment="1">
      <alignment horizontal="left" vertical="center" wrapText="1"/>
    </xf>
    <xf numFmtId="0" fontId="5" fillId="0" borderId="0" xfId="1" applyNumberFormat="1" applyFont="1" applyFill="1" applyBorder="1" applyAlignment="1">
      <alignment horizontal="center" vertical="center"/>
    </xf>
    <xf numFmtId="44" fontId="12" fillId="0" borderId="1" xfId="0" applyNumberFormat="1" applyFont="1" applyBorder="1" applyAlignment="1">
      <alignment horizontal="center"/>
    </xf>
    <xf numFmtId="44" fontId="12" fillId="2" borderId="1" xfId="0" applyNumberFormat="1" applyFont="1" applyFill="1" applyBorder="1" applyAlignment="1">
      <alignment horizontal="center"/>
    </xf>
    <xf numFmtId="44" fontId="14" fillId="0" borderId="0" xfId="0" applyNumberFormat="1" applyFont="1" applyAlignment="1">
      <alignment horizontal="center"/>
    </xf>
    <xf numFmtId="44" fontId="5" fillId="0" borderId="0" xfId="1" applyNumberFormat="1" applyFont="1" applyAlignment="1"/>
    <xf numFmtId="44" fontId="12" fillId="0" borderId="0" xfId="0" applyNumberFormat="1" applyFont="1" applyAlignment="1">
      <alignment horizontal="center" vertical="center" wrapText="1"/>
    </xf>
    <xf numFmtId="44" fontId="12" fillId="0" borderId="0" xfId="0" applyNumberFormat="1" applyFont="1"/>
    <xf numFmtId="0" fontId="31" fillId="0" borderId="0" xfId="0" applyFont="1" applyAlignment="1">
      <alignment horizontal="center" vertical="center"/>
    </xf>
    <xf numFmtId="44" fontId="12" fillId="3" borderId="1" xfId="0" applyNumberFormat="1" applyFont="1" applyFill="1" applyBorder="1" applyAlignment="1">
      <alignment horizontal="center"/>
    </xf>
    <xf numFmtId="44" fontId="4" fillId="0" borderId="0" xfId="0" applyNumberFormat="1" applyFont="1" applyAlignment="1">
      <alignment horizontal="center"/>
    </xf>
    <xf numFmtId="0" fontId="33" fillId="0" borderId="0" xfId="0" applyFont="1"/>
    <xf numFmtId="0" fontId="0" fillId="0" borderId="0" xfId="0" applyAlignment="1">
      <alignment horizontal="center"/>
    </xf>
    <xf numFmtId="8" fontId="0" fillId="0" borderId="0" xfId="0" applyNumberFormat="1" applyAlignment="1">
      <alignment horizontal="center"/>
    </xf>
    <xf numFmtId="0" fontId="0" fillId="2" borderId="1" xfId="0" applyFill="1" applyBorder="1" applyAlignment="1">
      <alignment horizontal="center"/>
    </xf>
    <xf numFmtId="165" fontId="0" fillId="2" borderId="1" xfId="0" applyNumberFormat="1" applyFill="1" applyBorder="1" applyAlignment="1">
      <alignment horizontal="center"/>
    </xf>
    <xf numFmtId="0" fontId="20" fillId="0" borderId="0" xfId="120" applyAlignment="1" applyProtection="1">
      <alignment horizontal="center"/>
    </xf>
    <xf numFmtId="0" fontId="32" fillId="0" borderId="0" xfId="0" applyFont="1" applyAlignment="1">
      <alignment horizontal="center"/>
    </xf>
    <xf numFmtId="44" fontId="1" fillId="0" borderId="0" xfId="0" applyNumberFormat="1" applyFont="1" applyAlignment="1">
      <alignment vertical="center"/>
    </xf>
    <xf numFmtId="0" fontId="35" fillId="0" borderId="0" xfId="0" applyFont="1" applyAlignment="1">
      <alignment horizontal="left"/>
    </xf>
    <xf numFmtId="0" fontId="35" fillId="0" borderId="0" xfId="0" applyFont="1"/>
    <xf numFmtId="0" fontId="36" fillId="0" borderId="0" xfId="120" applyFont="1" applyAlignment="1" applyProtection="1">
      <alignment horizontal="left"/>
    </xf>
    <xf numFmtId="0" fontId="37" fillId="0" borderId="0" xfId="0" applyFont="1" applyAlignment="1">
      <alignment horizontal="left" vertical="center"/>
    </xf>
    <xf numFmtId="0" fontId="37" fillId="0" borderId="0" xfId="0" applyFont="1" applyAlignment="1">
      <alignment horizontal="left" vertical="center" wrapText="1"/>
    </xf>
    <xf numFmtId="0" fontId="17" fillId="0" borderId="0" xfId="0" applyFont="1" applyAlignment="1">
      <alignment horizontal="left" vertical="center"/>
    </xf>
    <xf numFmtId="0" fontId="17" fillId="0" borderId="0" xfId="0" applyFont="1" applyAlignment="1">
      <alignment vertical="center"/>
    </xf>
    <xf numFmtId="0" fontId="17" fillId="3" borderId="1" xfId="0" applyFont="1" applyFill="1" applyBorder="1" applyAlignment="1">
      <alignment vertical="center"/>
    </xf>
    <xf numFmtId="0" fontId="37" fillId="0" borderId="0" xfId="0" applyFont="1" applyAlignment="1">
      <alignment horizontal="left"/>
    </xf>
    <xf numFmtId="0" fontId="17" fillId="3" borderId="1" xfId="0" applyFont="1" applyFill="1" applyBorder="1"/>
    <xf numFmtId="0" fontId="38" fillId="0" borderId="0" xfId="0" applyFont="1"/>
    <xf numFmtId="164" fontId="0" fillId="2" borderId="0" xfId="0" applyNumberFormat="1" applyFill="1" applyAlignment="1">
      <alignment vertical="center"/>
    </xf>
    <xf numFmtId="0" fontId="39" fillId="0" borderId="0" xfId="0" applyFont="1"/>
    <xf numFmtId="0" fontId="40" fillId="0" borderId="0" xfId="1" applyNumberFormat="1" applyFont="1" applyFill="1" applyBorder="1" applyAlignment="1"/>
    <xf numFmtId="0" fontId="40" fillId="0" borderId="0" xfId="1" applyNumberFormat="1" applyFont="1" applyFill="1" applyBorder="1" applyAlignment="1">
      <alignment horizontal="right"/>
    </xf>
    <xf numFmtId="0" fontId="40" fillId="0" borderId="0" xfId="1" applyNumberFormat="1" applyFont="1" applyFill="1" applyBorder="1" applyAlignment="1">
      <alignment horizontal="center"/>
    </xf>
    <xf numFmtId="0" fontId="41" fillId="0" borderId="0" xfId="0" applyFont="1"/>
    <xf numFmtId="0" fontId="40" fillId="0" borderId="0" xfId="1" applyNumberFormat="1" applyFont="1" applyAlignment="1"/>
    <xf numFmtId="0" fontId="43" fillId="0" borderId="0" xfId="0" applyFont="1" applyAlignment="1">
      <alignment horizontal="left" vertical="center" wrapText="1"/>
    </xf>
    <xf numFmtId="0" fontId="40" fillId="0" borderId="0" xfId="1" applyNumberFormat="1" applyFont="1" applyAlignment="1">
      <alignment horizontal="center"/>
    </xf>
    <xf numFmtId="0" fontId="41" fillId="0" borderId="0" xfId="0" applyFont="1" applyAlignment="1">
      <alignment horizontal="center" vertical="center"/>
    </xf>
    <xf numFmtId="0" fontId="41" fillId="0" borderId="0" xfId="0" applyFont="1" applyAlignment="1">
      <alignment horizontal="center"/>
    </xf>
    <xf numFmtId="0" fontId="42" fillId="0" borderId="1" xfId="1" applyNumberFormat="1" applyFont="1" applyBorder="1" applyAlignment="1"/>
    <xf numFmtId="0" fontId="42" fillId="0" borderId="1" xfId="0" applyFont="1" applyBorder="1"/>
    <xf numFmtId="0" fontId="42" fillId="0" borderId="1" xfId="0" applyFont="1" applyBorder="1" applyAlignment="1">
      <alignment horizontal="left" vertical="center" wrapText="1"/>
    </xf>
    <xf numFmtId="0" fontId="46" fillId="0" borderId="4" xfId="0" applyFont="1" applyBorder="1"/>
    <xf numFmtId="0" fontId="41" fillId="0" borderId="4" xfId="0" applyFont="1" applyBorder="1"/>
    <xf numFmtId="0" fontId="20" fillId="0" borderId="4" xfId="120" applyBorder="1" applyAlignment="1" applyProtection="1"/>
    <xf numFmtId="0" fontId="41" fillId="0" borderId="0" xfId="0" applyFont="1" applyAlignment="1">
      <alignment wrapText="1"/>
    </xf>
    <xf numFmtId="0" fontId="47" fillId="0" borderId="0" xfId="0" applyFont="1" applyAlignment="1">
      <alignment vertical="center" wrapText="1"/>
    </xf>
    <xf numFmtId="0" fontId="34" fillId="0" borderId="0" xfId="0" applyFont="1" applyAlignment="1">
      <alignment vertical="center" wrapText="1"/>
    </xf>
    <xf numFmtId="0" fontId="47" fillId="5" borderId="7" xfId="0" applyFont="1" applyFill="1" applyBorder="1" applyAlignment="1">
      <alignment horizontal="center" wrapText="1"/>
    </xf>
    <xf numFmtId="0" fontId="47" fillId="0" borderId="1" xfId="0" applyFont="1" applyBorder="1"/>
    <xf numFmtId="0" fontId="48" fillId="0" borderId="1" xfId="0" applyFont="1" applyBorder="1" applyAlignment="1">
      <alignment horizontal="left" vertical="center" wrapText="1"/>
    </xf>
    <xf numFmtId="0" fontId="49" fillId="0" borderId="1" xfId="0" applyFont="1" applyBorder="1" applyAlignment="1">
      <alignment horizontal="left" vertical="center" wrapText="1"/>
    </xf>
    <xf numFmtId="0" fontId="49" fillId="4" borderId="1" xfId="0" applyFont="1" applyFill="1" applyBorder="1" applyAlignment="1">
      <alignment horizontal="left" vertical="center" wrapText="1"/>
    </xf>
    <xf numFmtId="164" fontId="34" fillId="4" borderId="1" xfId="0" applyNumberFormat="1" applyFont="1" applyFill="1" applyBorder="1" applyAlignment="1">
      <alignment horizontal="center"/>
    </xf>
    <xf numFmtId="0" fontId="34" fillId="0" borderId="1" xfId="0" applyFont="1" applyBorder="1" applyAlignment="1">
      <alignment horizontal="center"/>
    </xf>
    <xf numFmtId="10" fontId="34" fillId="0" borderId="1" xfId="0" applyNumberFormat="1" applyFont="1" applyBorder="1" applyAlignment="1">
      <alignment horizontal="center"/>
    </xf>
    <xf numFmtId="10" fontId="34" fillId="4" borderId="1" xfId="0" applyNumberFormat="1" applyFont="1" applyFill="1" applyBorder="1" applyAlignment="1">
      <alignment horizontal="center"/>
    </xf>
    <xf numFmtId="0" fontId="34" fillId="4" borderId="1" xfId="0" applyFont="1" applyFill="1" applyBorder="1" applyAlignment="1">
      <alignment horizontal="center"/>
    </xf>
    <xf numFmtId="164" fontId="0" fillId="0" borderId="0" xfId="0" applyNumberFormat="1"/>
    <xf numFmtId="0" fontId="42" fillId="4" borderId="1" xfId="0" applyFont="1" applyFill="1" applyBorder="1" applyAlignment="1">
      <alignment horizontal="center" wrapText="1"/>
    </xf>
    <xf numFmtId="164" fontId="41" fillId="6" borderId="1" xfId="0" applyNumberFormat="1" applyFont="1" applyFill="1" applyBorder="1"/>
    <xf numFmtId="0" fontId="41" fillId="6" borderId="1" xfId="0" applyFont="1" applyFill="1" applyBorder="1"/>
    <xf numFmtId="164" fontId="41" fillId="6" borderId="1" xfId="0" applyNumberFormat="1" applyFont="1" applyFill="1" applyBorder="1" applyAlignment="1">
      <alignment horizontal="center" vertical="center"/>
    </xf>
    <xf numFmtId="0" fontId="50" fillId="4" borderId="1" xfId="0" applyFont="1" applyFill="1" applyBorder="1" applyAlignment="1">
      <alignment horizontal="center" vertical="center"/>
    </xf>
    <xf numFmtId="0" fontId="0" fillId="7" borderId="0" xfId="0" applyFill="1"/>
    <xf numFmtId="0" fontId="41" fillId="0" borderId="4" xfId="0" applyFont="1" applyBorder="1" applyAlignment="1">
      <alignment horizontal="center"/>
    </xf>
    <xf numFmtId="0" fontId="41" fillId="0" borderId="0" xfId="0" applyFont="1" applyAlignment="1">
      <alignment horizontal="center" wrapText="1"/>
    </xf>
    <xf numFmtId="0" fontId="44" fillId="4" borderId="1" xfId="0" applyFont="1" applyFill="1" applyBorder="1" applyAlignment="1">
      <alignment horizontal="center" wrapText="1"/>
    </xf>
    <xf numFmtId="164" fontId="41" fillId="6" borderId="1" xfId="0" applyNumberFormat="1" applyFont="1" applyFill="1" applyBorder="1" applyAlignment="1">
      <alignment horizontal="center"/>
    </xf>
    <xf numFmtId="165" fontId="22" fillId="8" borderId="1" xfId="0" applyNumberFormat="1" applyFont="1" applyFill="1" applyBorder="1" applyAlignment="1">
      <alignment horizontal="center"/>
    </xf>
    <xf numFmtId="0" fontId="34" fillId="8" borderId="1" xfId="0" applyFont="1" applyFill="1" applyBorder="1" applyAlignment="1">
      <alignment horizontal="center"/>
    </xf>
    <xf numFmtId="164" fontId="34" fillId="8" borderId="1" xfId="0" applyNumberFormat="1" applyFont="1" applyFill="1" applyBorder="1" applyAlignment="1">
      <alignment horizontal="center"/>
    </xf>
    <xf numFmtId="0" fontId="50" fillId="8" borderId="1" xfId="0" applyFont="1" applyFill="1" applyBorder="1" applyAlignment="1">
      <alignment horizontal="center" vertical="center"/>
    </xf>
    <xf numFmtId="44" fontId="0" fillId="8" borderId="0" xfId="48" applyFont="1" applyFill="1" applyAlignment="1"/>
    <xf numFmtId="0" fontId="42" fillId="4" borderId="1" xfId="0" applyFont="1" applyFill="1" applyBorder="1" applyAlignment="1">
      <alignment horizontal="center" vertical="center"/>
    </xf>
    <xf numFmtId="0" fontId="45" fillId="4" borderId="1" xfId="1" applyNumberFormat="1" applyFont="1" applyFill="1" applyBorder="1" applyAlignment="1">
      <alignment horizontal="center" wrapText="1"/>
    </xf>
    <xf numFmtId="0" fontId="42" fillId="4" borderId="1" xfId="1" applyNumberFormat="1" applyFont="1" applyFill="1" applyBorder="1" applyAlignment="1">
      <alignment horizontal="center" wrapText="1"/>
    </xf>
    <xf numFmtId="0" fontId="42" fillId="8" borderId="1" xfId="0" applyFont="1" applyFill="1" applyBorder="1" applyAlignment="1">
      <alignment horizontal="center" vertical="center" wrapText="1"/>
    </xf>
    <xf numFmtId="0" fontId="22" fillId="8" borderId="1" xfId="0" applyFont="1" applyFill="1" applyBorder="1" applyAlignment="1">
      <alignment horizontal="center"/>
    </xf>
    <xf numFmtId="0" fontId="22" fillId="8" borderId="1" xfId="1" applyNumberFormat="1" applyFont="1" applyFill="1" applyBorder="1" applyAlignment="1">
      <alignment horizontal="center"/>
    </xf>
    <xf numFmtId="0" fontId="22" fillId="8" borderId="1" xfId="1" applyNumberFormat="1" applyFont="1" applyFill="1" applyBorder="1" applyAlignment="1">
      <alignment horizontal="center" vertical="center" wrapText="1"/>
    </xf>
    <xf numFmtId="0" fontId="22" fillId="8" borderId="1" xfId="0" applyFont="1" applyFill="1" applyBorder="1" applyAlignment="1">
      <alignment horizontal="center" vertical="center"/>
    </xf>
    <xf numFmtId="0" fontId="22" fillId="8" borderId="1" xfId="1" applyNumberFormat="1" applyFont="1" applyFill="1" applyBorder="1" applyAlignment="1">
      <alignment horizontal="center" vertical="center"/>
    </xf>
    <xf numFmtId="0" fontId="21" fillId="8" borderId="1" xfId="0" applyFont="1" applyFill="1" applyBorder="1" applyAlignment="1">
      <alignment horizontal="center"/>
    </xf>
    <xf numFmtId="0" fontId="42" fillId="9" borderId="1" xfId="0" applyFont="1" applyFill="1" applyBorder="1"/>
    <xf numFmtId="0" fontId="22" fillId="9" borderId="1" xfId="0" applyFont="1" applyFill="1" applyBorder="1"/>
    <xf numFmtId="0" fontId="41" fillId="9" borderId="1" xfId="0" applyFont="1" applyFill="1" applyBorder="1"/>
    <xf numFmtId="164" fontId="41" fillId="10" borderId="1" xfId="0" applyNumberFormat="1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2" fillId="4" borderId="1" xfId="0" applyFont="1" applyFill="1" applyBorder="1" applyAlignment="1">
      <alignment horizontal="center" vertical="center"/>
    </xf>
    <xf numFmtId="0" fontId="42" fillId="4" borderId="8" xfId="0" applyFont="1" applyFill="1" applyBorder="1" applyAlignment="1">
      <alignment horizontal="center" vertical="center"/>
    </xf>
    <xf numFmtId="0" fontId="42" fillId="4" borderId="3" xfId="0" applyFont="1" applyFill="1" applyBorder="1" applyAlignment="1">
      <alignment horizontal="center" vertical="center"/>
    </xf>
    <xf numFmtId="0" fontId="42" fillId="4" borderId="9" xfId="0" applyFont="1" applyFill="1" applyBorder="1" applyAlignment="1">
      <alignment horizontal="center" vertical="center"/>
    </xf>
    <xf numFmtId="0" fontId="42" fillId="4" borderId="6" xfId="0" applyFont="1" applyFill="1" applyBorder="1" applyAlignment="1">
      <alignment horizontal="center" vertical="center"/>
    </xf>
    <xf numFmtId="0" fontId="42" fillId="4" borderId="5" xfId="0" applyFont="1" applyFill="1" applyBorder="1" applyAlignment="1">
      <alignment horizontal="center" vertical="center"/>
    </xf>
    <xf numFmtId="0" fontId="42" fillId="4" borderId="10" xfId="0" applyFont="1" applyFill="1" applyBorder="1" applyAlignment="1">
      <alignment horizontal="center" vertical="center"/>
    </xf>
  </cellXfs>
  <cellStyles count="134">
    <cellStyle name="Currency" xfId="48" builtinId="4"/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1" builtinId="9" hidden="1"/>
    <cellStyle name="Followed Hyperlink" xfId="122" builtinId="9" hidden="1"/>
    <cellStyle name="Followed Hyperlink" xfId="123" builtinId="9" hidden="1"/>
    <cellStyle name="Followed Hyperlink" xfId="124" builtinId="9" hidden="1"/>
    <cellStyle name="Followed Hyperlink" xfId="125" builtinId="9" hidden="1"/>
    <cellStyle name="Followed Hyperlink" xfId="126" builtinId="9" hidden="1"/>
    <cellStyle name="Followed Hyperlink" xfId="127" builtinId="9" hidden="1"/>
    <cellStyle name="Followed Hyperlink" xfId="128" builtinId="9" hidden="1"/>
    <cellStyle name="Followed Hyperlink" xfId="129" builtinId="9" hidden="1"/>
    <cellStyle name="Followed Hyperlink" xfId="130" builtinId="9" hidden="1"/>
    <cellStyle name="Followed Hyperlink" xfId="131" builtinId="9" hidden="1"/>
    <cellStyle name="Followed Hyperlink" xfId="132" builtinId="9" hidden="1"/>
    <cellStyle name="Followed Hyperlink" xfId="133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20" builtinId="8"/>
    <cellStyle name="Normal" xfId="0" builtinId="0"/>
    <cellStyle name="Normal 2" xfId="1" xr:uid="{00000000-0005-0000-0000-000084000000}"/>
    <cellStyle name="Normal 3" xfId="119" xr:uid="{00000000-0005-0000-0000-00008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514350</xdr:colOff>
      <xdr:row>1</xdr:row>
      <xdr:rowOff>0</xdr:rowOff>
    </xdr:from>
    <xdr:to>
      <xdr:col>12</xdr:col>
      <xdr:colOff>590550</xdr:colOff>
      <xdr:row>9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/>
        </xdr:cNvSpPr>
      </xdr:nvSpPr>
      <xdr:spPr bwMode="auto">
        <a:xfrm>
          <a:off x="4943475" y="0"/>
          <a:ext cx="1666875" cy="144780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8.xml"/><Relationship Id="rId1" Type="http://schemas.openxmlformats.org/officeDocument/2006/relationships/vmlDrawing" Target="../drawings/vmlDrawing8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51"/>
  <sheetViews>
    <sheetView showGridLines="0" zoomScale="85" zoomScaleNormal="85" workbookViewId="0">
      <selection activeCell="H14" sqref="H14"/>
    </sheetView>
  </sheetViews>
  <sheetFormatPr defaultColWidth="8.85546875" defaultRowHeight="15"/>
  <cols>
    <col min="1" max="1" width="26.85546875" style="2" customWidth="1"/>
    <col min="2" max="2" width="15.7109375" customWidth="1"/>
    <col min="3" max="3" width="7.7109375" customWidth="1"/>
    <col min="4" max="4" width="27" customWidth="1"/>
    <col min="5" max="5" width="18" customWidth="1"/>
    <col min="6" max="6" width="4.85546875" customWidth="1"/>
    <col min="7" max="7" width="27" customWidth="1"/>
    <col min="8" max="8" width="15.7109375" customWidth="1"/>
    <col min="9" max="9" width="7" customWidth="1"/>
    <col min="10" max="10" width="51.5703125" customWidth="1"/>
    <col min="11" max="11" width="14" customWidth="1"/>
    <col min="12" max="12" width="7" customWidth="1"/>
    <col min="13" max="13" width="46.42578125" customWidth="1"/>
    <col min="14" max="14" width="13.42578125" customWidth="1"/>
  </cols>
  <sheetData>
    <row r="1" spans="1:18" ht="36">
      <c r="A1" s="115" t="s">
        <v>80</v>
      </c>
      <c r="B1" s="116"/>
    </row>
    <row r="2" spans="1:18" ht="18.75">
      <c r="A2" s="117"/>
    </row>
    <row r="3" spans="1:18" ht="19.5" customHeight="1">
      <c r="A3" s="72" t="s">
        <v>58</v>
      </c>
      <c r="B3" s="73"/>
      <c r="C3" s="74"/>
      <c r="D3" s="73"/>
      <c r="L3" s="44"/>
      <c r="M3" s="44"/>
      <c r="N3" s="44"/>
      <c r="O3" s="11"/>
      <c r="P3" s="11"/>
      <c r="Q3" s="11"/>
      <c r="R3" s="12"/>
    </row>
    <row r="4" spans="1:18" ht="19.5" customHeight="1">
      <c r="A4" s="74" t="s">
        <v>81</v>
      </c>
      <c r="B4" s="73"/>
      <c r="C4" s="74"/>
      <c r="D4" s="73"/>
      <c r="L4" s="44"/>
      <c r="M4" s="44"/>
      <c r="N4" s="44"/>
      <c r="O4" s="11"/>
      <c r="P4" s="11"/>
      <c r="Q4" s="11"/>
      <c r="R4" s="12"/>
    </row>
    <row r="5" spans="1:18" ht="19.5" customHeight="1">
      <c r="A5" s="74" t="s">
        <v>59</v>
      </c>
      <c r="B5" s="73"/>
      <c r="C5" s="74"/>
      <c r="D5" s="73"/>
      <c r="L5" s="44"/>
      <c r="M5" s="44"/>
      <c r="N5" s="44"/>
      <c r="O5" s="11"/>
      <c r="P5" s="11"/>
      <c r="Q5" s="11"/>
      <c r="R5" s="12"/>
    </row>
    <row r="6" spans="1:18" ht="19.5" customHeight="1">
      <c r="A6" s="74" t="s">
        <v>60</v>
      </c>
      <c r="B6" s="73"/>
      <c r="C6" s="74"/>
      <c r="D6" s="73"/>
      <c r="L6" s="44"/>
      <c r="M6" s="44"/>
      <c r="N6" s="44"/>
      <c r="O6" s="11"/>
      <c r="P6" s="11"/>
      <c r="Q6" s="11"/>
      <c r="R6" s="12"/>
    </row>
    <row r="7" spans="1:18" ht="19.5" customHeight="1">
      <c r="A7" s="74" t="s">
        <v>82</v>
      </c>
      <c r="B7" s="73"/>
      <c r="C7" s="74"/>
      <c r="D7" s="73"/>
      <c r="L7" s="44"/>
      <c r="M7" s="44"/>
      <c r="N7" s="44"/>
      <c r="O7" s="11"/>
      <c r="P7" s="11"/>
      <c r="Q7" s="11"/>
      <c r="R7" s="12"/>
    </row>
    <row r="8" spans="1:18" ht="19.5" customHeight="1">
      <c r="A8" s="74"/>
      <c r="B8" s="73"/>
      <c r="C8" s="74"/>
      <c r="D8" s="73"/>
      <c r="L8" s="44"/>
      <c r="M8" s="44"/>
      <c r="N8" s="44"/>
      <c r="O8" s="11"/>
      <c r="P8" s="11"/>
      <c r="Q8" s="11"/>
      <c r="R8" s="12"/>
    </row>
    <row r="9" spans="1:18" ht="19.5" customHeight="1">
      <c r="A9" s="81" t="s">
        <v>22</v>
      </c>
      <c r="C9" s="1"/>
      <c r="L9" s="44"/>
      <c r="M9" s="44"/>
      <c r="N9" s="44"/>
      <c r="O9" s="11"/>
      <c r="P9" s="11"/>
      <c r="Q9" s="11"/>
      <c r="R9" s="12"/>
    </row>
    <row r="10" spans="1:18" ht="19.5" customHeight="1">
      <c r="A10" s="81"/>
      <c r="C10" s="1"/>
      <c r="L10" s="44"/>
      <c r="M10" s="44"/>
      <c r="N10" s="44"/>
      <c r="O10" s="11"/>
      <c r="P10" s="11"/>
      <c r="Q10" s="11"/>
      <c r="R10" s="12"/>
    </row>
    <row r="11" spans="1:18" ht="19.5" customHeight="1">
      <c r="A11" s="80" t="s">
        <v>31</v>
      </c>
      <c r="C11" s="1"/>
      <c r="D11" s="76" t="s">
        <v>32</v>
      </c>
      <c r="G11" s="76" t="s">
        <v>13</v>
      </c>
      <c r="H11" s="57"/>
      <c r="J11" s="77" t="s">
        <v>0</v>
      </c>
      <c r="L11" s="17"/>
      <c r="M11" s="77" t="s">
        <v>25</v>
      </c>
      <c r="O11" s="17"/>
      <c r="P11" s="16"/>
      <c r="Q11" s="16"/>
      <c r="R11" s="12"/>
    </row>
    <row r="12" spans="1:18" ht="19.5" customHeight="1">
      <c r="A12" s="40"/>
      <c r="B12" s="39"/>
      <c r="D12" s="40"/>
      <c r="E12" s="39"/>
      <c r="G12" s="40"/>
      <c r="H12" s="39"/>
      <c r="L12" s="44"/>
      <c r="O12" s="8"/>
      <c r="P12" s="11"/>
      <c r="Q12" s="16"/>
      <c r="R12" s="12"/>
    </row>
    <row r="13" spans="1:18" ht="19.5" customHeight="1">
      <c r="A13" s="40" t="s">
        <v>55</v>
      </c>
      <c r="B13" s="75">
        <v>37</v>
      </c>
      <c r="D13" s="40" t="s">
        <v>55</v>
      </c>
      <c r="E13" s="75">
        <v>0</v>
      </c>
      <c r="G13" s="118" t="s">
        <v>55</v>
      </c>
      <c r="H13" s="124">
        <v>13</v>
      </c>
      <c r="J13" s="40" t="s">
        <v>21</v>
      </c>
      <c r="K13" s="52">
        <v>0</v>
      </c>
      <c r="L13" s="17"/>
      <c r="M13" s="40" t="s">
        <v>57</v>
      </c>
      <c r="N13" s="52">
        <v>0</v>
      </c>
      <c r="O13" s="16"/>
      <c r="P13" s="16"/>
      <c r="Q13" s="16"/>
      <c r="R13" s="12"/>
    </row>
    <row r="14" spans="1:18" ht="20.100000000000001" customHeight="1">
      <c r="A14" s="40" t="s">
        <v>2</v>
      </c>
      <c r="B14" s="75">
        <v>14.32</v>
      </c>
      <c r="D14" s="40" t="s">
        <v>2</v>
      </c>
      <c r="E14" s="75">
        <v>0</v>
      </c>
      <c r="G14" s="118" t="s">
        <v>2</v>
      </c>
      <c r="H14" s="124">
        <v>12.33</v>
      </c>
      <c r="J14" s="119" t="s">
        <v>3</v>
      </c>
      <c r="K14" s="41">
        <f>(K13-7200)*0.138</f>
        <v>-993.60000000000014</v>
      </c>
      <c r="L14" s="44"/>
      <c r="M14" s="38"/>
      <c r="N14" s="41"/>
      <c r="O14" s="11"/>
      <c r="P14" s="11"/>
      <c r="Q14" s="11"/>
      <c r="R14" s="44"/>
    </row>
    <row r="15" spans="1:18" ht="20.100000000000001" customHeight="1">
      <c r="A15" s="119" t="s">
        <v>3</v>
      </c>
      <c r="B15" s="41">
        <f>((((B14*B13*52)-7200)/52)/B13)*0.138</f>
        <v>1.4597358835758836</v>
      </c>
      <c r="D15" s="119" t="s">
        <v>3</v>
      </c>
      <c r="E15" s="41" t="e">
        <f>((((E14*E13*52)-7200)/52)/E13)*0.138</f>
        <v>#DIV/0!</v>
      </c>
      <c r="G15" s="119" t="s">
        <v>3</v>
      </c>
      <c r="H15" s="41">
        <f>((((H14*H13*52)-7200)/52)/H13)*0.138</f>
        <v>0.2317175147928994</v>
      </c>
      <c r="J15" s="38" t="s">
        <v>79</v>
      </c>
      <c r="K15" s="41">
        <f>K13*0.1438</f>
        <v>0</v>
      </c>
      <c r="L15" s="37"/>
      <c r="M15" s="38"/>
      <c r="N15" s="41"/>
      <c r="O15" s="37"/>
      <c r="P15" s="37"/>
      <c r="Q15" s="37"/>
      <c r="R15" s="35"/>
    </row>
    <row r="16" spans="1:18" ht="20.100000000000001" customHeight="1">
      <c r="A16" s="38" t="s">
        <v>79</v>
      </c>
      <c r="B16" s="41">
        <f>B14*0.1438</f>
        <v>2.0592160000000002</v>
      </c>
      <c r="D16" s="38" t="s">
        <v>79</v>
      </c>
      <c r="E16" s="41">
        <f>E14*0.1438</f>
        <v>0</v>
      </c>
      <c r="G16" s="119" t="s">
        <v>79</v>
      </c>
      <c r="H16" s="41">
        <f>H14*0.1438</f>
        <v>1.7730540000000001</v>
      </c>
      <c r="J16" s="38" t="s">
        <v>4</v>
      </c>
      <c r="K16" s="52">
        <v>0</v>
      </c>
      <c r="L16" s="18"/>
      <c r="M16" s="38" t="s">
        <v>4</v>
      </c>
      <c r="N16" s="52">
        <v>0</v>
      </c>
      <c r="O16" s="11"/>
      <c r="P16" s="21"/>
      <c r="Q16" s="22"/>
      <c r="R16" s="15"/>
    </row>
    <row r="17" spans="1:18" ht="20.100000000000001" customHeight="1">
      <c r="A17" s="38"/>
      <c r="B17" s="41"/>
      <c r="D17" s="38" t="s">
        <v>4</v>
      </c>
      <c r="E17" s="52">
        <v>0</v>
      </c>
      <c r="G17" s="38" t="s">
        <v>4</v>
      </c>
      <c r="H17" s="52">
        <v>0</v>
      </c>
      <c r="J17" s="38"/>
      <c r="K17" s="126"/>
      <c r="L17" s="18"/>
      <c r="M17" s="38"/>
      <c r="N17" s="126"/>
      <c r="O17" s="11"/>
      <c r="P17" s="21"/>
      <c r="Q17" s="22"/>
      <c r="R17" s="15"/>
    </row>
    <row r="18" spans="1:18" ht="20.100000000000001" customHeight="1">
      <c r="A18" s="42"/>
      <c r="B18" s="39"/>
      <c r="D18" s="42"/>
      <c r="E18" s="39"/>
      <c r="G18" s="120"/>
      <c r="H18" s="121"/>
      <c r="J18" s="42"/>
      <c r="K18" s="39"/>
      <c r="L18" s="18"/>
      <c r="M18" s="42"/>
      <c r="N18" s="39"/>
      <c r="O18" s="11"/>
      <c r="P18" s="21"/>
      <c r="Q18" s="22"/>
      <c r="R18" s="15"/>
    </row>
    <row r="19" spans="1:18" ht="20.100000000000001" customHeight="1">
      <c r="A19" s="40" t="s">
        <v>5</v>
      </c>
      <c r="B19" s="41">
        <f>SUM(B14:B16)</f>
        <v>17.838951883575884</v>
      </c>
      <c r="D19" s="40" t="s">
        <v>5</v>
      </c>
      <c r="E19" s="41" t="e">
        <f>SUM(E14:E17)</f>
        <v>#DIV/0!</v>
      </c>
      <c r="G19" s="118" t="s">
        <v>5</v>
      </c>
      <c r="H19" s="41">
        <f>SUM(H14:H17)</f>
        <v>14.3347715147929</v>
      </c>
      <c r="J19" s="40" t="s">
        <v>5</v>
      </c>
      <c r="K19" s="41">
        <f>SUM(K13:K16)</f>
        <v>-993.60000000000014</v>
      </c>
      <c r="L19" s="23"/>
      <c r="M19" s="40" t="s">
        <v>5</v>
      </c>
      <c r="N19" s="41">
        <f>SUM(N13:N16)</f>
        <v>0</v>
      </c>
      <c r="O19" s="24"/>
      <c r="P19" s="24"/>
      <c r="Q19" s="24"/>
      <c r="R19" s="15"/>
    </row>
    <row r="20" spans="1:18" ht="20.100000000000001" customHeight="1">
      <c r="D20" s="2"/>
      <c r="G20" s="58"/>
      <c r="H20" s="57"/>
      <c r="J20" s="2"/>
      <c r="L20" s="44"/>
      <c r="M20" s="2"/>
      <c r="O20" s="11"/>
      <c r="P20" s="21"/>
      <c r="Q20" s="22"/>
      <c r="R20" s="15"/>
    </row>
    <row r="21" spans="1:18" ht="20.100000000000001" customHeight="1">
      <c r="A21" s="38" t="s">
        <v>6</v>
      </c>
      <c r="B21" s="51">
        <v>0</v>
      </c>
      <c r="D21" s="38" t="s">
        <v>6</v>
      </c>
      <c r="E21" s="51">
        <v>0</v>
      </c>
      <c r="G21" s="119" t="s">
        <v>6</v>
      </c>
      <c r="H21" s="122">
        <v>25</v>
      </c>
      <c r="J21" s="38" t="s">
        <v>7</v>
      </c>
      <c r="K21" s="51">
        <v>0</v>
      </c>
      <c r="L21" s="186"/>
      <c r="M21" s="38" t="s">
        <v>26</v>
      </c>
      <c r="N21" s="51">
        <v>35</v>
      </c>
      <c r="O21" s="11"/>
      <c r="P21" s="21"/>
      <c r="Q21" s="22"/>
      <c r="R21" s="15"/>
    </row>
    <row r="22" spans="1:18" ht="20.100000000000001" customHeight="1">
      <c r="A22" s="38" t="s">
        <v>8</v>
      </c>
      <c r="B22" s="39">
        <v>8</v>
      </c>
      <c r="D22" s="38" t="s">
        <v>8</v>
      </c>
      <c r="E22" s="39">
        <v>8</v>
      </c>
      <c r="G22" s="119" t="s">
        <v>8</v>
      </c>
      <c r="H22" s="121">
        <v>8</v>
      </c>
      <c r="J22" s="38" t="s">
        <v>27</v>
      </c>
      <c r="K22" s="39">
        <v>8</v>
      </c>
      <c r="L22" s="187"/>
      <c r="M22" s="38" t="s">
        <v>27</v>
      </c>
      <c r="N22" s="39">
        <v>8</v>
      </c>
      <c r="O22" s="186"/>
      <c r="P22" s="187"/>
      <c r="Q22" s="187"/>
      <c r="R22" s="15"/>
    </row>
    <row r="23" spans="1:18" ht="20.100000000000001" customHeight="1">
      <c r="A23" s="38" t="s">
        <v>9</v>
      </c>
      <c r="B23" s="39">
        <v>5</v>
      </c>
      <c r="D23" s="38" t="s">
        <v>9</v>
      </c>
      <c r="E23" s="39">
        <v>5</v>
      </c>
      <c r="G23" s="119" t="s">
        <v>9</v>
      </c>
      <c r="H23" s="121">
        <v>5</v>
      </c>
      <c r="J23" s="38" t="s">
        <v>9</v>
      </c>
      <c r="K23" s="39">
        <v>5</v>
      </c>
      <c r="L23" s="30"/>
      <c r="M23" s="38" t="s">
        <v>9</v>
      </c>
      <c r="N23" s="39">
        <v>0</v>
      </c>
      <c r="O23" s="187"/>
      <c r="P23" s="187"/>
      <c r="Q23" s="187"/>
      <c r="R23" s="15"/>
    </row>
    <row r="24" spans="1:18" ht="20.100000000000001" customHeight="1">
      <c r="A24" s="38" t="s">
        <v>10</v>
      </c>
      <c r="B24" s="51">
        <v>0</v>
      </c>
      <c r="D24" s="38" t="s">
        <v>10</v>
      </c>
      <c r="E24" s="51">
        <v>0</v>
      </c>
      <c r="G24" s="119" t="s">
        <v>10</v>
      </c>
      <c r="H24" s="122">
        <v>3</v>
      </c>
      <c r="J24" s="38" t="s">
        <v>11</v>
      </c>
      <c r="K24" s="51">
        <v>0</v>
      </c>
      <c r="L24" s="34"/>
      <c r="M24" s="38" t="s">
        <v>28</v>
      </c>
      <c r="N24" s="51">
        <v>0</v>
      </c>
      <c r="O24" s="32"/>
      <c r="P24" s="5"/>
      <c r="Q24" s="33"/>
      <c r="R24" s="15"/>
    </row>
    <row r="25" spans="1:18" ht="20.100000000000001" customHeight="1">
      <c r="D25" s="2"/>
      <c r="G25" s="58"/>
      <c r="H25" s="57"/>
      <c r="J25" s="2"/>
      <c r="K25" s="3"/>
      <c r="L25" s="18">
        <v>170</v>
      </c>
      <c r="M25" s="2"/>
      <c r="N25" s="3"/>
      <c r="O25" s="32"/>
      <c r="P25" s="5"/>
      <c r="Q25" s="33"/>
      <c r="R25" s="15"/>
    </row>
    <row r="26" spans="1:18" ht="20.100000000000001" customHeight="1">
      <c r="D26" s="2"/>
      <c r="G26" s="58"/>
      <c r="H26" s="57"/>
      <c r="J26" s="4" t="s">
        <v>12</v>
      </c>
      <c r="K26" s="78">
        <f>K19/(260-K21-K22-K23-(K24*52/7.5))/7.5</f>
        <v>-0.53635627530364383</v>
      </c>
      <c r="L26" s="7"/>
      <c r="M26" s="4" t="s">
        <v>12</v>
      </c>
      <c r="N26" s="78">
        <f>N19/(260-N21-N22-N23-(N24*52/7.5))/7.5</f>
        <v>0</v>
      </c>
      <c r="O26" s="25"/>
      <c r="P26" s="9"/>
      <c r="Q26" s="26"/>
      <c r="R26" s="15"/>
    </row>
    <row r="27" spans="1:18" ht="20.100000000000001" customHeight="1">
      <c r="A27" s="4" t="s">
        <v>12</v>
      </c>
      <c r="B27" s="78">
        <f>(52.14*37.5*B19)/(260-B21-B22-B23-B24)/7.5</f>
        <v>18.828399822057623</v>
      </c>
      <c r="D27" s="4" t="s">
        <v>12</v>
      </c>
      <c r="E27" s="78" t="e">
        <f>(52.14*37.5*E19)/(260-E21-E22-E23-E24)/7.5</f>
        <v>#DIV/0!</v>
      </c>
      <c r="G27" s="123" t="s">
        <v>12</v>
      </c>
      <c r="H27" s="78">
        <f>(52.14*37.5*H19)/(260-H21-H22-H23-H24)/7.5</f>
        <v>17.06426910459593</v>
      </c>
      <c r="L27" s="36"/>
      <c r="M27" s="36"/>
      <c r="N27" s="79"/>
      <c r="O27" s="8"/>
      <c r="P27" s="8"/>
      <c r="Q27" s="8"/>
      <c r="R27" s="6"/>
    </row>
    <row r="28" spans="1:18" ht="20.100000000000001" customHeight="1">
      <c r="A28" s="4"/>
      <c r="B28" s="78"/>
      <c r="D28" s="2"/>
      <c r="L28" s="36"/>
      <c r="M28" s="36"/>
      <c r="N28" s="79"/>
      <c r="O28" s="8"/>
      <c r="P28" s="8"/>
      <c r="Q28" s="8"/>
      <c r="R28" s="6"/>
    </row>
    <row r="29" spans="1:18" ht="19.5" customHeight="1">
      <c r="A29" s="76" t="s">
        <v>23</v>
      </c>
      <c r="D29" s="76" t="s">
        <v>33</v>
      </c>
      <c r="G29" s="58"/>
      <c r="H29" s="57"/>
      <c r="J29" s="2"/>
      <c r="L29" s="18"/>
      <c r="M29" s="19"/>
      <c r="N29" s="20"/>
      <c r="O29" s="36"/>
      <c r="P29" s="36"/>
      <c r="Q29" s="36"/>
      <c r="R29" s="36"/>
    </row>
    <row r="30" spans="1:18" ht="19.5" customHeight="1">
      <c r="D30" s="2"/>
      <c r="L30" s="18"/>
      <c r="M30" s="19"/>
      <c r="N30" s="20"/>
      <c r="O30" s="11"/>
      <c r="P30" s="21"/>
      <c r="Q30" s="22"/>
      <c r="R30" s="6"/>
    </row>
    <row r="31" spans="1:18" ht="19.5" customHeight="1">
      <c r="A31" s="118" t="s">
        <v>55</v>
      </c>
      <c r="B31" s="124">
        <v>0</v>
      </c>
      <c r="D31" s="118" t="s">
        <v>55</v>
      </c>
      <c r="E31" s="124">
        <v>0</v>
      </c>
      <c r="G31" s="156"/>
      <c r="L31" s="44"/>
      <c r="M31" s="19"/>
      <c r="N31" s="44"/>
      <c r="O31" s="11"/>
      <c r="P31" s="21"/>
      <c r="Q31" s="22"/>
      <c r="R31" s="6"/>
    </row>
    <row r="32" spans="1:18" ht="19.5" customHeight="1">
      <c r="A32" s="118" t="s">
        <v>2</v>
      </c>
      <c r="B32" s="124">
        <v>0</v>
      </c>
      <c r="D32" s="118" t="s">
        <v>2</v>
      </c>
      <c r="E32" s="124">
        <v>0</v>
      </c>
      <c r="L32" s="44"/>
      <c r="M32" s="19"/>
      <c r="N32" s="44"/>
      <c r="O32" s="11"/>
      <c r="P32" s="21"/>
      <c r="Q32" s="22"/>
      <c r="R32" s="6"/>
    </row>
    <row r="33" spans="1:18" ht="19.5" customHeight="1">
      <c r="A33" s="38" t="s">
        <v>3</v>
      </c>
      <c r="B33" s="41" t="e">
        <f>((((B32*B31*52)-7200)/52)/B31)*0.138</f>
        <v>#DIV/0!</v>
      </c>
      <c r="D33" s="38" t="s">
        <v>3</v>
      </c>
      <c r="E33" s="41" t="e">
        <f>((((E32*E31*52)-7200)/52)/E31)*0.138</f>
        <v>#DIV/0!</v>
      </c>
      <c r="G33" s="156"/>
      <c r="H33" s="156"/>
      <c r="L33" s="186"/>
      <c r="M33" s="186"/>
      <c r="N33" s="186"/>
      <c r="O33" s="11"/>
      <c r="P33" s="21"/>
      <c r="Q33" s="22"/>
      <c r="R33" s="6"/>
    </row>
    <row r="34" spans="1:18" ht="19.5" customHeight="1">
      <c r="A34" s="119" t="s">
        <v>79</v>
      </c>
      <c r="B34" s="41">
        <f>B32*0.1438</f>
        <v>0</v>
      </c>
      <c r="D34" s="119" t="s">
        <v>79</v>
      </c>
      <c r="E34" s="41">
        <f>E32*0.1438</f>
        <v>0</v>
      </c>
      <c r="L34" s="187"/>
      <c r="M34" s="187"/>
      <c r="N34" s="187"/>
      <c r="O34" s="186"/>
      <c r="P34" s="187"/>
      <c r="Q34" s="187"/>
      <c r="R34" s="6"/>
    </row>
    <row r="35" spans="1:18" ht="19.5" customHeight="1">
      <c r="A35" s="119"/>
      <c r="B35" s="41"/>
      <c r="D35" s="38" t="s">
        <v>4</v>
      </c>
      <c r="E35" s="52">
        <v>0</v>
      </c>
      <c r="L35" s="92"/>
      <c r="M35" s="92"/>
      <c r="N35" s="92"/>
      <c r="O35" s="186"/>
      <c r="P35" s="187"/>
      <c r="Q35" s="187"/>
      <c r="R35" s="6"/>
    </row>
    <row r="36" spans="1:18" ht="19.5" customHeight="1">
      <c r="A36" s="120"/>
      <c r="B36" s="121"/>
      <c r="D36" s="120"/>
      <c r="E36" s="121"/>
      <c r="L36" s="30"/>
      <c r="M36" s="30"/>
      <c r="N36" s="31"/>
      <c r="O36" s="187"/>
      <c r="P36" s="187"/>
      <c r="Q36" s="187"/>
      <c r="R36" s="6"/>
    </row>
    <row r="37" spans="1:18" ht="19.5" customHeight="1">
      <c r="A37" s="118" t="s">
        <v>5</v>
      </c>
      <c r="B37" s="41" t="e">
        <f>SUM(B32:B34)</f>
        <v>#DIV/0!</v>
      </c>
      <c r="D37" s="118" t="s">
        <v>5</v>
      </c>
      <c r="E37" s="41" t="e">
        <f>SUM(E32:E35)</f>
        <v>#DIV/0!</v>
      </c>
      <c r="L37" s="7"/>
      <c r="M37" s="7"/>
      <c r="N37" s="7"/>
      <c r="O37" s="32"/>
      <c r="P37" s="5"/>
      <c r="Q37" s="33"/>
      <c r="R37" s="6"/>
    </row>
    <row r="38" spans="1:18" ht="19.5" customHeight="1">
      <c r="A38" s="58"/>
      <c r="B38" s="57"/>
      <c r="D38" s="58"/>
      <c r="E38" s="57"/>
      <c r="L38" s="7"/>
      <c r="M38" s="7"/>
      <c r="N38" s="7"/>
      <c r="O38" s="8"/>
      <c r="P38" s="8"/>
      <c r="Q38" s="8"/>
      <c r="R38" s="6"/>
    </row>
    <row r="39" spans="1:18" ht="19.5" customHeight="1">
      <c r="A39" s="119" t="s">
        <v>6</v>
      </c>
      <c r="B39" s="122">
        <v>0</v>
      </c>
      <c r="D39" s="119" t="s">
        <v>6</v>
      </c>
      <c r="E39" s="122">
        <v>0</v>
      </c>
      <c r="L39" s="7"/>
      <c r="M39" s="7"/>
      <c r="N39" s="7"/>
      <c r="O39" s="8"/>
      <c r="P39" s="8"/>
      <c r="Q39" s="8"/>
      <c r="R39" s="6"/>
    </row>
    <row r="40" spans="1:18" ht="19.5" customHeight="1">
      <c r="A40" s="119" t="s">
        <v>8</v>
      </c>
      <c r="B40" s="121">
        <v>8</v>
      </c>
      <c r="D40" s="119" t="s">
        <v>8</v>
      </c>
      <c r="E40" s="121">
        <v>8</v>
      </c>
      <c r="L40" s="36"/>
      <c r="M40" s="36"/>
      <c r="N40" s="36"/>
      <c r="O40" s="8"/>
      <c r="P40" s="8"/>
      <c r="Q40" s="8"/>
      <c r="R40" s="6"/>
    </row>
    <row r="41" spans="1:18" ht="19.5" customHeight="1">
      <c r="A41" s="119" t="s">
        <v>9</v>
      </c>
      <c r="B41" s="121">
        <v>5</v>
      </c>
      <c r="D41" s="119" t="s">
        <v>9</v>
      </c>
      <c r="E41" s="121">
        <v>5</v>
      </c>
      <c r="L41" s="18"/>
      <c r="M41" s="19"/>
      <c r="N41" s="20"/>
      <c r="O41" s="36"/>
      <c r="P41" s="36"/>
      <c r="Q41" s="36"/>
      <c r="R41" s="36"/>
    </row>
    <row r="42" spans="1:18" ht="19.5" customHeight="1">
      <c r="A42" s="119" t="s">
        <v>10</v>
      </c>
      <c r="B42" s="122">
        <v>0</v>
      </c>
      <c r="D42" s="119" t="s">
        <v>10</v>
      </c>
      <c r="E42" s="122">
        <v>0</v>
      </c>
      <c r="L42" s="18"/>
      <c r="M42" s="19"/>
      <c r="N42" s="20"/>
      <c r="O42" s="11"/>
      <c r="P42" s="21"/>
      <c r="Q42" s="22"/>
      <c r="R42" s="6"/>
    </row>
    <row r="43" spans="1:18" ht="19.5" customHeight="1">
      <c r="A43" s="58"/>
      <c r="B43" s="57"/>
      <c r="D43" s="58"/>
      <c r="E43" s="57"/>
      <c r="L43" s="44"/>
      <c r="M43" s="19"/>
      <c r="N43" s="44"/>
      <c r="O43" s="11"/>
      <c r="P43" s="21"/>
      <c r="Q43" s="22"/>
      <c r="R43" s="6"/>
    </row>
    <row r="44" spans="1:18" ht="19.5" customHeight="1">
      <c r="A44" s="58"/>
      <c r="B44" s="57"/>
      <c r="D44" s="58"/>
      <c r="E44" s="57"/>
      <c r="L44" s="44"/>
      <c r="M44" s="19"/>
      <c r="N44" s="44"/>
      <c r="O44" s="11"/>
      <c r="P44" s="21"/>
      <c r="Q44" s="22"/>
      <c r="R44" s="6"/>
    </row>
    <row r="45" spans="1:18" ht="19.5" customHeight="1">
      <c r="A45" s="123" t="s">
        <v>12</v>
      </c>
      <c r="B45" s="78" t="e">
        <f>(52.14*37.5*B37)/(260-B39-B40-B41-B42)/7.5</f>
        <v>#DIV/0!</v>
      </c>
      <c r="D45" s="123" t="s">
        <v>12</v>
      </c>
      <c r="E45" s="78" t="e">
        <f>(52.14*37.5*E37)/(260-E39-E40-E41-E42)/7.5</f>
        <v>#DIV/0!</v>
      </c>
      <c r="L45" s="186"/>
      <c r="M45" s="186"/>
      <c r="N45" s="186"/>
      <c r="O45" s="11"/>
      <c r="P45" s="21"/>
      <c r="Q45" s="22"/>
      <c r="R45" s="6"/>
    </row>
    <row r="46" spans="1:18" ht="19.5" customHeight="1">
      <c r="L46" s="187"/>
      <c r="M46" s="187"/>
      <c r="N46" s="187"/>
      <c r="O46" s="186"/>
      <c r="P46" s="187"/>
      <c r="Q46" s="187"/>
      <c r="R46" s="6"/>
    </row>
    <row r="47" spans="1:18" ht="19.5" customHeight="1">
      <c r="L47" s="30"/>
      <c r="M47" s="30"/>
      <c r="N47" s="31"/>
      <c r="O47" s="187"/>
      <c r="P47" s="187"/>
      <c r="Q47" s="187"/>
      <c r="R47" s="6"/>
    </row>
    <row r="48" spans="1:18" ht="19.5" customHeight="1">
      <c r="O48" s="32"/>
      <c r="P48" s="5"/>
      <c r="Q48" s="33" t="s">
        <v>77</v>
      </c>
      <c r="R48" s="6"/>
    </row>
    <row r="51" ht="15" customHeight="1"/>
  </sheetData>
  <mergeCells count="10">
    <mergeCell ref="N45:N46"/>
    <mergeCell ref="O46:Q47"/>
    <mergeCell ref="L21:L22"/>
    <mergeCell ref="O22:Q23"/>
    <mergeCell ref="L33:L34"/>
    <mergeCell ref="M33:M34"/>
    <mergeCell ref="N33:N34"/>
    <mergeCell ref="O34:Q36"/>
    <mergeCell ref="L45:L46"/>
    <mergeCell ref="M45:M46"/>
  </mergeCells>
  <pageMargins left="0.7" right="0.7" top="0.75" bottom="0.75" header="0.3" footer="0.3"/>
  <pageSetup paperSize="9" orientation="portrait"/>
  <ignoredErrors>
    <ignoredError sqref="N19" emptyCellReference="1"/>
  </ignoredErrors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Q69"/>
  <sheetViews>
    <sheetView showGridLines="0" tabSelected="1" topLeftCell="B1" workbookViewId="0">
      <pane xSplit="16" ySplit="20" topLeftCell="R21" activePane="bottomRight" state="frozen"/>
      <selection activeCell="B1" sqref="B1"/>
      <selection pane="topRight" activeCell="P1" sqref="P1"/>
      <selection pane="bottomLeft" activeCell="B20" sqref="B20"/>
      <selection pane="bottomRight" activeCell="B5" sqref="B5"/>
    </sheetView>
  </sheetViews>
  <sheetFormatPr defaultColWidth="11.42578125" defaultRowHeight="12.75"/>
  <cols>
    <col min="1" max="1" width="7.7109375" style="131" bestFit="1" customWidth="1"/>
    <col min="2" max="2" width="28.85546875" style="131" customWidth="1"/>
    <col min="3" max="3" width="9.140625" style="131" customWidth="1"/>
    <col min="4" max="4" width="7.140625" style="131" bestFit="1" customWidth="1"/>
    <col min="5" max="6" width="6.85546875" style="131" bestFit="1" customWidth="1"/>
    <col min="7" max="7" width="7" style="131" customWidth="1"/>
    <col min="8" max="9" width="8.140625" style="131" customWidth="1"/>
    <col min="10" max="11" width="8.28515625" style="131" customWidth="1"/>
    <col min="12" max="12" width="7.85546875" style="131" customWidth="1"/>
    <col min="13" max="13" width="10" style="131" bestFit="1" customWidth="1"/>
    <col min="14" max="14" width="11.140625" style="131" customWidth="1"/>
    <col min="15" max="15" width="13.85546875" style="136" bestFit="1" customWidth="1"/>
    <col min="16" max="16" width="13.85546875" style="136" customWidth="1"/>
    <col min="17" max="17" width="31.28515625" style="131" customWidth="1"/>
    <col min="18" max="16384" width="11.42578125" style="131"/>
  </cols>
  <sheetData>
    <row r="2" spans="1:17" ht="21.75" thickBot="1">
      <c r="B2" s="140" t="s">
        <v>140</v>
      </c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2"/>
      <c r="O2" s="163"/>
      <c r="P2" s="163"/>
      <c r="Q2" s="141"/>
    </row>
    <row r="3" spans="1:17">
      <c r="A3" s="127" t="s">
        <v>69</v>
      </c>
      <c r="B3" s="128"/>
      <c r="C3" s="128"/>
      <c r="D3" s="128"/>
      <c r="E3" s="129"/>
      <c r="F3" s="129"/>
      <c r="G3" s="129"/>
      <c r="H3" s="130"/>
      <c r="I3" s="129"/>
    </row>
    <row r="4" spans="1:17">
      <c r="A4" s="127"/>
      <c r="B4" s="128"/>
      <c r="C4" s="128"/>
      <c r="D4" s="128"/>
      <c r="E4" s="129"/>
      <c r="F4" s="129"/>
      <c r="G4" s="129"/>
      <c r="H4" s="130"/>
      <c r="I4" s="129"/>
    </row>
    <row r="5" spans="1:17" s="143" customFormat="1" ht="27.75" customHeight="1">
      <c r="B5" s="144"/>
      <c r="C5" s="145"/>
      <c r="D5" s="146" t="s">
        <v>20</v>
      </c>
      <c r="E5" s="146" t="s">
        <v>13</v>
      </c>
      <c r="F5" s="146" t="s">
        <v>14</v>
      </c>
      <c r="G5" s="146" t="s">
        <v>35</v>
      </c>
      <c r="H5" s="146" t="s">
        <v>29</v>
      </c>
      <c r="I5" s="146" t="s">
        <v>24</v>
      </c>
      <c r="J5" s="146" t="s">
        <v>34</v>
      </c>
      <c r="K5" s="146" t="s">
        <v>103</v>
      </c>
      <c r="O5" s="164"/>
      <c r="P5" s="164"/>
    </row>
    <row r="6" spans="1:17">
      <c r="B6" s="147" t="s">
        <v>90</v>
      </c>
      <c r="C6" s="152"/>
      <c r="D6" s="168">
        <v>37</v>
      </c>
      <c r="E6" s="168">
        <v>13</v>
      </c>
      <c r="F6" s="168">
        <v>25</v>
      </c>
      <c r="G6" s="168">
        <v>20</v>
      </c>
      <c r="H6" s="168">
        <v>37</v>
      </c>
      <c r="I6" s="168"/>
      <c r="J6" s="168"/>
      <c r="K6" s="168">
        <v>22.5</v>
      </c>
    </row>
    <row r="7" spans="1:17">
      <c r="B7" s="147" t="s">
        <v>87</v>
      </c>
      <c r="C7" s="152"/>
      <c r="D7" s="169">
        <v>14.32</v>
      </c>
      <c r="E7" s="169">
        <v>12.33</v>
      </c>
      <c r="F7" s="169">
        <v>24.06</v>
      </c>
      <c r="G7" s="169">
        <v>35</v>
      </c>
      <c r="H7" s="169">
        <v>44.26</v>
      </c>
      <c r="I7" s="169"/>
      <c r="J7" s="169"/>
      <c r="K7" s="169">
        <v>22.12</v>
      </c>
    </row>
    <row r="8" spans="1:17">
      <c r="B8" s="148" t="s">
        <v>3</v>
      </c>
      <c r="C8" s="153">
        <v>0.13800000000000001</v>
      </c>
      <c r="D8" s="151">
        <f>IF(D7&gt;0,((((D6*D7*52)-7200)/52)/D6)*$C$8,0)</f>
        <v>1.4597358835758836</v>
      </c>
      <c r="E8" s="151">
        <f t="shared" ref="E8:J8" si="0">IF(E7&gt;0,((((E6*E7*52)-7200)/52)/E6)*$C$8,0)</f>
        <v>0.2317175147928994</v>
      </c>
      <c r="F8" s="151">
        <f t="shared" si="0"/>
        <v>2.5559723076923082</v>
      </c>
      <c r="G8" s="151">
        <f t="shared" si="0"/>
        <v>3.8746153846153848</v>
      </c>
      <c r="H8" s="151">
        <f t="shared" si="0"/>
        <v>5.5914558835758825</v>
      </c>
      <c r="I8" s="151">
        <f t="shared" si="0"/>
        <v>0</v>
      </c>
      <c r="J8" s="151">
        <f t="shared" si="0"/>
        <v>0</v>
      </c>
      <c r="K8" s="151">
        <f>IF(K7&gt;0,((((K6*K7*52)-7200)/52)/K6)*$C$8,0)</f>
        <v>2.2033292307692314</v>
      </c>
    </row>
    <row r="9" spans="1:17">
      <c r="B9" s="149" t="s">
        <v>79</v>
      </c>
      <c r="C9" s="153">
        <v>0.14380000000000001</v>
      </c>
      <c r="D9" s="151">
        <f>D7*$C$9</f>
        <v>2.0592160000000002</v>
      </c>
      <c r="E9" s="151">
        <f t="shared" ref="E9:J9" si="1">E7*$C$9</f>
        <v>1.7730540000000001</v>
      </c>
      <c r="F9" s="151">
        <f t="shared" si="1"/>
        <v>3.4598279999999999</v>
      </c>
      <c r="G9" s="151">
        <f t="shared" si="1"/>
        <v>5.0330000000000004</v>
      </c>
      <c r="H9" s="151">
        <f t="shared" si="1"/>
        <v>6.3645880000000004</v>
      </c>
      <c r="I9" s="151">
        <f t="shared" si="1"/>
        <v>0</v>
      </c>
      <c r="J9" s="151">
        <f t="shared" si="1"/>
        <v>0</v>
      </c>
      <c r="K9" s="151">
        <f t="shared" ref="K9" si="2">K7*$C$9</f>
        <v>3.1808560000000003</v>
      </c>
    </row>
    <row r="10" spans="1:17">
      <c r="B10" s="150" t="s">
        <v>91</v>
      </c>
      <c r="C10" s="154"/>
      <c r="D10" s="151">
        <f>IF(D7&gt;0,SUM(D7:D9),0)</f>
        <v>17.838951883575884</v>
      </c>
      <c r="E10" s="151">
        <f t="shared" ref="E10:J10" si="3">IF(E7&gt;0,SUM(E7:E9),0)</f>
        <v>14.3347715147929</v>
      </c>
      <c r="F10" s="151">
        <f t="shared" si="3"/>
        <v>30.075800307692305</v>
      </c>
      <c r="G10" s="151">
        <f t="shared" si="3"/>
        <v>43.907615384615383</v>
      </c>
      <c r="H10" s="151">
        <f t="shared" si="3"/>
        <v>56.216043883575878</v>
      </c>
      <c r="I10" s="151">
        <f t="shared" si="3"/>
        <v>0</v>
      </c>
      <c r="J10" s="151">
        <f t="shared" si="3"/>
        <v>0</v>
      </c>
      <c r="K10" s="151">
        <f>IF(K7&gt;0,SUM(K7:K9),0)</f>
        <v>27.504185230769231</v>
      </c>
    </row>
    <row r="11" spans="1:17">
      <c r="B11" s="148" t="s">
        <v>6</v>
      </c>
      <c r="C11" s="170">
        <v>0</v>
      </c>
      <c r="D11" s="168">
        <v>25</v>
      </c>
      <c r="E11" s="168">
        <v>25</v>
      </c>
      <c r="F11" s="168">
        <v>25</v>
      </c>
      <c r="G11" s="168">
        <v>25</v>
      </c>
      <c r="H11" s="168">
        <v>25</v>
      </c>
      <c r="I11" s="168">
        <v>25</v>
      </c>
      <c r="J11" s="168">
        <v>25</v>
      </c>
      <c r="K11" s="168">
        <v>25</v>
      </c>
    </row>
    <row r="12" spans="1:17">
      <c r="B12" s="148" t="s">
        <v>10</v>
      </c>
      <c r="C12" s="170">
        <v>0</v>
      </c>
      <c r="D12" s="168">
        <v>3</v>
      </c>
      <c r="E12" s="168">
        <v>3</v>
      </c>
      <c r="F12" s="168">
        <v>3</v>
      </c>
      <c r="G12" s="168">
        <v>3</v>
      </c>
      <c r="H12" s="168">
        <v>3</v>
      </c>
      <c r="I12" s="168">
        <v>3</v>
      </c>
      <c r="J12" s="168">
        <v>3</v>
      </c>
      <c r="K12" s="168">
        <v>3</v>
      </c>
    </row>
    <row r="13" spans="1:17">
      <c r="B13" s="148" t="s">
        <v>8</v>
      </c>
      <c r="C13" s="161">
        <v>8</v>
      </c>
      <c r="D13" s="155">
        <v>8</v>
      </c>
      <c r="E13" s="155">
        <v>8</v>
      </c>
      <c r="F13" s="155">
        <v>8</v>
      </c>
      <c r="G13" s="155">
        <v>8</v>
      </c>
      <c r="H13" s="155">
        <v>8</v>
      </c>
      <c r="I13" s="155">
        <v>8</v>
      </c>
      <c r="J13" s="155">
        <v>8</v>
      </c>
      <c r="K13" s="155">
        <v>8</v>
      </c>
    </row>
    <row r="14" spans="1:17">
      <c r="B14" s="148" t="s">
        <v>9</v>
      </c>
      <c r="C14" s="170">
        <v>5</v>
      </c>
      <c r="D14" s="168">
        <v>5</v>
      </c>
      <c r="E14" s="168">
        <v>5</v>
      </c>
      <c r="F14" s="168">
        <v>5</v>
      </c>
      <c r="G14" s="168">
        <v>5</v>
      </c>
      <c r="H14" s="168">
        <v>5</v>
      </c>
      <c r="I14" s="168">
        <v>5</v>
      </c>
      <c r="J14" s="168">
        <v>5</v>
      </c>
      <c r="K14" s="168">
        <v>5</v>
      </c>
    </row>
    <row r="15" spans="1:17">
      <c r="B15" s="150" t="s">
        <v>89</v>
      </c>
      <c r="C15" s="155"/>
      <c r="D15" s="151">
        <f>IF(D7&gt;0,(52.14*37.5*D10)/(260-D11-D13-D14-D12)/7.5,0)</f>
        <v>21.235683817571839</v>
      </c>
      <c r="E15" s="151">
        <f t="shared" ref="E15:J15" si="4">IF(E7&gt;0,(52.14*37.5*E10)/(260-E11-E13-E14-E12)/7.5,0)</f>
        <v>17.06426910459593</v>
      </c>
      <c r="F15" s="151">
        <f t="shared" si="4"/>
        <v>35.802562284088509</v>
      </c>
      <c r="G15" s="151">
        <f t="shared" si="4"/>
        <v>52.268106533192835</v>
      </c>
      <c r="H15" s="151">
        <f t="shared" si="4"/>
        <v>66.920194705243077</v>
      </c>
      <c r="I15" s="151">
        <f t="shared" si="4"/>
        <v>0</v>
      </c>
      <c r="J15" s="151">
        <f t="shared" si="4"/>
        <v>0</v>
      </c>
      <c r="K15" s="151">
        <f>IF(K7&gt;0,(52.14*37.5*K10)/(260-K11-K13-K14-K12)/7.5,0)</f>
        <v>32.741283514436255</v>
      </c>
    </row>
    <row r="16" spans="1:17">
      <c r="B16" s="150" t="s">
        <v>104</v>
      </c>
      <c r="C16" s="155"/>
      <c r="D16" s="151">
        <f>D15/60</f>
        <v>0.35392806362619733</v>
      </c>
      <c r="E16" s="151">
        <f t="shared" ref="E16:K16" si="5">E15/60</f>
        <v>0.28440448507659882</v>
      </c>
      <c r="F16" s="151">
        <f t="shared" si="5"/>
        <v>0.59670937140147517</v>
      </c>
      <c r="G16" s="151">
        <f t="shared" si="5"/>
        <v>0.87113510888654722</v>
      </c>
      <c r="H16" s="151">
        <f t="shared" si="5"/>
        <v>1.1153365784207179</v>
      </c>
      <c r="I16" s="151">
        <f t="shared" si="5"/>
        <v>0</v>
      </c>
      <c r="J16" s="151">
        <f t="shared" si="5"/>
        <v>0</v>
      </c>
      <c r="K16" s="151">
        <f t="shared" si="5"/>
        <v>0.54568805857393754</v>
      </c>
    </row>
    <row r="17" spans="2:17">
      <c r="B17" s="132"/>
      <c r="C17" s="133"/>
      <c r="E17" s="132"/>
      <c r="F17" s="132"/>
      <c r="G17" s="132"/>
      <c r="H17" s="134"/>
      <c r="I17" s="128"/>
    </row>
    <row r="18" spans="2:17">
      <c r="B18" s="132"/>
      <c r="E18" s="189" t="s">
        <v>88</v>
      </c>
      <c r="F18" s="190"/>
      <c r="G18" s="190"/>
      <c r="H18" s="190"/>
      <c r="I18" s="190"/>
      <c r="J18" s="190"/>
      <c r="K18" s="190"/>
      <c r="L18" s="190"/>
      <c r="M18" s="190"/>
      <c r="N18" s="191"/>
      <c r="O18" s="188" t="s">
        <v>56</v>
      </c>
      <c r="P18" s="188"/>
      <c r="Q18" s="188"/>
    </row>
    <row r="19" spans="2:17">
      <c r="B19" s="132"/>
      <c r="E19" s="192"/>
      <c r="F19" s="193"/>
      <c r="G19" s="193"/>
      <c r="H19" s="193"/>
      <c r="I19" s="193"/>
      <c r="J19" s="193"/>
      <c r="K19" s="193"/>
      <c r="L19" s="193"/>
      <c r="M19" s="193"/>
      <c r="N19" s="194"/>
      <c r="O19" s="172"/>
      <c r="P19" s="172"/>
      <c r="Q19" s="172"/>
    </row>
    <row r="20" spans="2:17" s="164" customFormat="1" ht="69.75" customHeight="1">
      <c r="B20" s="173"/>
      <c r="C20" s="174" t="s">
        <v>84</v>
      </c>
      <c r="D20" s="157" t="s">
        <v>20</v>
      </c>
      <c r="E20" s="157" t="s">
        <v>13</v>
      </c>
      <c r="F20" s="157" t="s">
        <v>14</v>
      </c>
      <c r="G20" s="157" t="s">
        <v>35</v>
      </c>
      <c r="H20" s="157" t="s">
        <v>29</v>
      </c>
      <c r="I20" s="157" t="s">
        <v>24</v>
      </c>
      <c r="J20" s="157" t="s">
        <v>36</v>
      </c>
      <c r="K20" s="157" t="s">
        <v>103</v>
      </c>
      <c r="L20" s="157" t="s">
        <v>46</v>
      </c>
      <c r="M20" s="157" t="s">
        <v>18</v>
      </c>
      <c r="N20" s="157" t="s">
        <v>19</v>
      </c>
      <c r="O20" s="165" t="s">
        <v>99</v>
      </c>
      <c r="P20" s="165" t="s">
        <v>139</v>
      </c>
      <c r="Q20" s="165" t="s">
        <v>92</v>
      </c>
    </row>
    <row r="21" spans="2:17">
      <c r="B21" s="137" t="s">
        <v>85</v>
      </c>
      <c r="C21" s="167"/>
      <c r="D21" s="177"/>
      <c r="E21" s="177"/>
      <c r="F21" s="177"/>
      <c r="G21" s="177"/>
      <c r="H21" s="177"/>
      <c r="I21" s="177"/>
      <c r="J21" s="176"/>
      <c r="K21" s="176"/>
      <c r="L21" s="176"/>
      <c r="M21" s="176"/>
      <c r="N21" s="158">
        <f>((D21*$D$16)+(E21*$E$16)+(F21*$F$16)+(G21*$G$16)+(H21*$H$16)+(I21*$I$16)+(J21*$J$16)+(K21*$K$16)+L21+M21)*C21</f>
        <v>0</v>
      </c>
      <c r="O21" s="166">
        <v>44.06</v>
      </c>
      <c r="P21" s="166">
        <f>O21*C21</f>
        <v>0</v>
      </c>
      <c r="Q21" s="159" t="s">
        <v>93</v>
      </c>
    </row>
    <row r="22" spans="2:17">
      <c r="B22" s="137" t="s">
        <v>86</v>
      </c>
      <c r="C22" s="177"/>
      <c r="D22" s="177"/>
      <c r="E22" s="177"/>
      <c r="F22" s="177"/>
      <c r="G22" s="177"/>
      <c r="H22" s="177"/>
      <c r="I22" s="177"/>
      <c r="J22" s="176"/>
      <c r="K22" s="176"/>
      <c r="L22" s="176"/>
      <c r="M22" s="176"/>
      <c r="N22" s="158">
        <f t="shared" ref="N22:N51" si="6">((D22*$D$16)+(E22*$E$16)+(F22*$F$16)+(G22*$G$16)+(H22*$H$16)+(I22*$I$16)+(J22*$J$16)+(K22*$K$16)+L22+M22)*C22</f>
        <v>0</v>
      </c>
      <c r="O22" s="166">
        <v>88.1</v>
      </c>
      <c r="P22" s="166">
        <f t="shared" ref="P22:P51" si="7">O22*C22</f>
        <v>0</v>
      </c>
      <c r="Q22" s="159" t="s">
        <v>93</v>
      </c>
    </row>
    <row r="23" spans="2:17">
      <c r="B23" s="137" t="s">
        <v>98</v>
      </c>
      <c r="C23" s="177"/>
      <c r="D23" s="177"/>
      <c r="E23" s="177"/>
      <c r="F23" s="177"/>
      <c r="G23" s="177"/>
      <c r="H23" s="177"/>
      <c r="I23" s="177"/>
      <c r="J23" s="176"/>
      <c r="K23" s="176"/>
      <c r="L23" s="176"/>
      <c r="M23" s="176"/>
      <c r="N23" s="158">
        <f t="shared" si="6"/>
        <v>0</v>
      </c>
      <c r="O23" s="166">
        <v>11.02</v>
      </c>
      <c r="P23" s="166">
        <f t="shared" si="7"/>
        <v>0</v>
      </c>
      <c r="Q23" s="159" t="s">
        <v>93</v>
      </c>
    </row>
    <row r="24" spans="2:17">
      <c r="B24" s="137" t="s">
        <v>95</v>
      </c>
      <c r="C24" s="177"/>
      <c r="D24" s="177"/>
      <c r="E24" s="177"/>
      <c r="F24" s="177"/>
      <c r="G24" s="177"/>
      <c r="H24" s="177"/>
      <c r="I24" s="177"/>
      <c r="J24" s="176"/>
      <c r="K24" s="176"/>
      <c r="L24" s="176"/>
      <c r="M24" s="176"/>
      <c r="N24" s="158">
        <f t="shared" si="6"/>
        <v>0</v>
      </c>
      <c r="O24" s="166">
        <v>82.1</v>
      </c>
      <c r="P24" s="166">
        <f t="shared" si="7"/>
        <v>0</v>
      </c>
      <c r="Q24" s="159" t="s">
        <v>49</v>
      </c>
    </row>
    <row r="25" spans="2:17">
      <c r="B25" s="137" t="s">
        <v>96</v>
      </c>
      <c r="C25" s="176"/>
      <c r="D25" s="177"/>
      <c r="E25" s="177"/>
      <c r="F25" s="177"/>
      <c r="G25" s="177"/>
      <c r="H25" s="177"/>
      <c r="I25" s="177"/>
      <c r="J25" s="176"/>
      <c r="K25" s="176"/>
      <c r="L25" s="176"/>
      <c r="M25" s="176"/>
      <c r="N25" s="158">
        <f t="shared" si="6"/>
        <v>0</v>
      </c>
      <c r="O25" s="166">
        <v>120</v>
      </c>
      <c r="P25" s="166">
        <f t="shared" si="7"/>
        <v>0</v>
      </c>
      <c r="Q25" s="159" t="s">
        <v>49</v>
      </c>
    </row>
    <row r="26" spans="2:17">
      <c r="B26" s="137" t="s">
        <v>97</v>
      </c>
      <c r="C26" s="175"/>
      <c r="D26" s="177"/>
      <c r="E26" s="177"/>
      <c r="F26" s="177"/>
      <c r="G26" s="177"/>
      <c r="H26" s="176"/>
      <c r="I26" s="178"/>
      <c r="J26" s="176"/>
      <c r="K26" s="176"/>
      <c r="L26" s="176"/>
      <c r="M26" s="176"/>
      <c r="N26" s="158">
        <f t="shared" si="6"/>
        <v>0</v>
      </c>
      <c r="O26" s="166">
        <v>21.78</v>
      </c>
      <c r="P26" s="166">
        <f t="shared" si="7"/>
        <v>0</v>
      </c>
      <c r="Q26" s="159" t="s">
        <v>49</v>
      </c>
    </row>
    <row r="27" spans="2:17" s="135" customFormat="1">
      <c r="B27" s="139" t="s">
        <v>47</v>
      </c>
      <c r="C27" s="179"/>
      <c r="D27" s="177"/>
      <c r="E27" s="177"/>
      <c r="F27" s="177"/>
      <c r="G27" s="177"/>
      <c r="H27" s="179"/>
      <c r="I27" s="180"/>
      <c r="J27" s="179"/>
      <c r="K27" s="179"/>
      <c r="L27" s="179"/>
      <c r="M27" s="179"/>
      <c r="N27" s="158">
        <f t="shared" si="6"/>
        <v>0</v>
      </c>
      <c r="O27" s="160">
        <v>25.84</v>
      </c>
      <c r="P27" s="166">
        <f t="shared" si="7"/>
        <v>0</v>
      </c>
      <c r="Q27" s="159" t="s">
        <v>93</v>
      </c>
    </row>
    <row r="28" spans="2:17">
      <c r="B28" s="138" t="s">
        <v>100</v>
      </c>
      <c r="C28" s="176"/>
      <c r="D28" s="177"/>
      <c r="E28" s="177"/>
      <c r="F28" s="177"/>
      <c r="G28" s="177"/>
      <c r="H28" s="176"/>
      <c r="I28" s="177"/>
      <c r="J28" s="176"/>
      <c r="K28" s="176"/>
      <c r="L28" s="176"/>
      <c r="M28" s="176"/>
      <c r="N28" s="158">
        <f t="shared" si="6"/>
        <v>0</v>
      </c>
      <c r="O28" s="166">
        <v>88.59</v>
      </c>
      <c r="P28" s="166">
        <f t="shared" si="7"/>
        <v>0</v>
      </c>
      <c r="Q28" s="159" t="s">
        <v>102</v>
      </c>
    </row>
    <row r="29" spans="2:17">
      <c r="B29" s="138" t="s">
        <v>101</v>
      </c>
      <c r="C29" s="177"/>
      <c r="D29" s="177"/>
      <c r="E29" s="176"/>
      <c r="F29" s="176"/>
      <c r="G29" s="176"/>
      <c r="H29" s="176"/>
      <c r="I29" s="177"/>
      <c r="J29" s="176"/>
      <c r="K29" s="176"/>
      <c r="L29" s="176"/>
      <c r="M29" s="176"/>
      <c r="N29" s="158">
        <f t="shared" si="6"/>
        <v>0</v>
      </c>
      <c r="O29" s="166">
        <v>44.3</v>
      </c>
      <c r="P29" s="166">
        <f t="shared" si="7"/>
        <v>0</v>
      </c>
      <c r="Q29" s="159" t="s">
        <v>102</v>
      </c>
    </row>
    <row r="30" spans="2:17">
      <c r="B30" s="138" t="s">
        <v>75</v>
      </c>
      <c r="C30" s="176"/>
      <c r="D30" s="177"/>
      <c r="E30" s="176"/>
      <c r="F30" s="176"/>
      <c r="G30" s="176"/>
      <c r="H30" s="176"/>
      <c r="I30" s="177"/>
      <c r="J30" s="176"/>
      <c r="K30" s="176"/>
      <c r="L30" s="176"/>
      <c r="M30" s="176"/>
      <c r="N30" s="158">
        <f t="shared" si="6"/>
        <v>0</v>
      </c>
      <c r="O30" s="166">
        <v>103.92</v>
      </c>
      <c r="P30" s="166">
        <f t="shared" si="7"/>
        <v>0</v>
      </c>
      <c r="Q30" s="159" t="s">
        <v>102</v>
      </c>
    </row>
    <row r="31" spans="2:17">
      <c r="B31" s="138" t="s">
        <v>115</v>
      </c>
      <c r="C31" s="176"/>
      <c r="D31" s="177"/>
      <c r="E31" s="176"/>
      <c r="F31" s="176"/>
      <c r="G31" s="176"/>
      <c r="H31" s="176"/>
      <c r="I31" s="177"/>
      <c r="J31" s="176"/>
      <c r="K31" s="176"/>
      <c r="L31" s="176"/>
      <c r="M31" s="176"/>
      <c r="N31" s="158">
        <f t="shared" si="6"/>
        <v>0</v>
      </c>
      <c r="O31" s="166">
        <v>4.2</v>
      </c>
      <c r="P31" s="166">
        <f t="shared" si="7"/>
        <v>0</v>
      </c>
      <c r="Q31" s="159" t="s">
        <v>116</v>
      </c>
    </row>
    <row r="32" spans="2:17">
      <c r="B32" s="138" t="s">
        <v>117</v>
      </c>
      <c r="C32" s="176"/>
      <c r="D32" s="177"/>
      <c r="E32" s="176"/>
      <c r="F32" s="176"/>
      <c r="G32" s="176"/>
      <c r="H32" s="176"/>
      <c r="I32" s="177"/>
      <c r="J32" s="176"/>
      <c r="K32" s="176"/>
      <c r="L32" s="176"/>
      <c r="M32" s="176"/>
      <c r="N32" s="158">
        <f t="shared" si="6"/>
        <v>0</v>
      </c>
      <c r="O32" s="166"/>
      <c r="P32" s="166">
        <f t="shared" si="7"/>
        <v>0</v>
      </c>
      <c r="Q32" s="159" t="s">
        <v>137</v>
      </c>
    </row>
    <row r="33" spans="2:17">
      <c r="B33" s="138" t="s">
        <v>118</v>
      </c>
      <c r="C33" s="176"/>
      <c r="D33" s="177"/>
      <c r="E33" s="176"/>
      <c r="F33" s="176"/>
      <c r="G33" s="176"/>
      <c r="H33" s="176"/>
      <c r="I33" s="177"/>
      <c r="J33" s="176"/>
      <c r="K33" s="176"/>
      <c r="L33" s="176"/>
      <c r="M33" s="176"/>
      <c r="N33" s="158">
        <f t="shared" si="6"/>
        <v>0</v>
      </c>
      <c r="O33" s="185">
        <v>9.4499999999999993</v>
      </c>
      <c r="P33" s="166">
        <f t="shared" si="7"/>
        <v>0</v>
      </c>
      <c r="Q33" s="159" t="s">
        <v>121</v>
      </c>
    </row>
    <row r="34" spans="2:17">
      <c r="B34" s="138" t="s">
        <v>119</v>
      </c>
      <c r="C34" s="176"/>
      <c r="D34" s="177"/>
      <c r="E34" s="176"/>
      <c r="F34" s="176"/>
      <c r="G34" s="176"/>
      <c r="H34" s="176"/>
      <c r="I34" s="177"/>
      <c r="J34" s="176"/>
      <c r="K34" s="176"/>
      <c r="L34" s="176"/>
      <c r="M34" s="176"/>
      <c r="N34" s="158">
        <f t="shared" si="6"/>
        <v>0</v>
      </c>
      <c r="O34" s="185">
        <v>7.35</v>
      </c>
      <c r="P34" s="166">
        <f t="shared" si="7"/>
        <v>0</v>
      </c>
      <c r="Q34" s="159" t="s">
        <v>122</v>
      </c>
    </row>
    <row r="35" spans="2:17">
      <c r="B35" s="138" t="s">
        <v>120</v>
      </c>
      <c r="C35" s="176"/>
      <c r="D35" s="177"/>
      <c r="E35" s="176"/>
      <c r="F35" s="176"/>
      <c r="G35" s="176"/>
      <c r="H35" s="176"/>
      <c r="I35" s="177"/>
      <c r="J35" s="176"/>
      <c r="K35" s="176"/>
      <c r="L35" s="176"/>
      <c r="M35" s="176"/>
      <c r="N35" s="158">
        <f t="shared" si="6"/>
        <v>0</v>
      </c>
      <c r="O35" s="185">
        <v>66.14</v>
      </c>
      <c r="P35" s="166">
        <f t="shared" si="7"/>
        <v>0</v>
      </c>
      <c r="Q35" s="159" t="s">
        <v>123</v>
      </c>
    </row>
    <row r="36" spans="2:17">
      <c r="B36" s="138" t="s">
        <v>125</v>
      </c>
      <c r="C36" s="176"/>
      <c r="D36" s="177"/>
      <c r="E36" s="176"/>
      <c r="F36" s="176"/>
      <c r="G36" s="176"/>
      <c r="H36" s="176"/>
      <c r="I36" s="177"/>
      <c r="J36" s="176"/>
      <c r="K36" s="176"/>
      <c r="L36" s="176"/>
      <c r="M36" s="176"/>
      <c r="N36" s="158">
        <f t="shared" si="6"/>
        <v>0</v>
      </c>
      <c r="O36" s="185">
        <v>0</v>
      </c>
      <c r="P36" s="166">
        <f t="shared" si="7"/>
        <v>0</v>
      </c>
      <c r="Q36" s="159" t="s">
        <v>121</v>
      </c>
    </row>
    <row r="37" spans="2:17">
      <c r="B37" s="138" t="s">
        <v>124</v>
      </c>
      <c r="C37" s="176"/>
      <c r="D37" s="177"/>
      <c r="E37" s="176"/>
      <c r="F37" s="176"/>
      <c r="G37" s="176"/>
      <c r="H37" s="176"/>
      <c r="I37" s="177"/>
      <c r="J37" s="176"/>
      <c r="K37" s="176"/>
      <c r="L37" s="176"/>
      <c r="M37" s="176"/>
      <c r="N37" s="158">
        <f t="shared" si="6"/>
        <v>0</v>
      </c>
      <c r="O37" s="185">
        <v>5.25</v>
      </c>
      <c r="P37" s="166">
        <f t="shared" si="7"/>
        <v>0</v>
      </c>
      <c r="Q37" s="159" t="s">
        <v>126</v>
      </c>
    </row>
    <row r="38" spans="2:17">
      <c r="B38" s="138" t="s">
        <v>127</v>
      </c>
      <c r="C38" s="176"/>
      <c r="D38" s="177"/>
      <c r="E38" s="176"/>
      <c r="F38" s="176"/>
      <c r="G38" s="176"/>
      <c r="H38" s="176"/>
      <c r="I38" s="177"/>
      <c r="J38" s="176"/>
      <c r="K38" s="176"/>
      <c r="L38" s="176"/>
      <c r="M38" s="176"/>
      <c r="N38" s="158">
        <f t="shared" si="6"/>
        <v>0</v>
      </c>
      <c r="O38" s="166"/>
      <c r="P38" s="166">
        <f t="shared" si="7"/>
        <v>0</v>
      </c>
      <c r="Q38" s="159" t="s">
        <v>138</v>
      </c>
    </row>
    <row r="39" spans="2:17">
      <c r="B39" s="138" t="s">
        <v>128</v>
      </c>
      <c r="C39" s="176"/>
      <c r="D39" s="177"/>
      <c r="E39" s="176"/>
      <c r="F39" s="176"/>
      <c r="G39" s="176"/>
      <c r="H39" s="176"/>
      <c r="I39" s="177"/>
      <c r="J39" s="176"/>
      <c r="K39" s="176"/>
      <c r="L39" s="176"/>
      <c r="M39" s="176"/>
      <c r="N39" s="158">
        <f t="shared" si="6"/>
        <v>0</v>
      </c>
      <c r="O39" s="185">
        <v>21</v>
      </c>
      <c r="P39" s="166">
        <f t="shared" si="7"/>
        <v>0</v>
      </c>
      <c r="Q39" s="159" t="s">
        <v>129</v>
      </c>
    </row>
    <row r="40" spans="2:17">
      <c r="B40" s="138" t="s">
        <v>132</v>
      </c>
      <c r="C40" s="176"/>
      <c r="D40" s="177"/>
      <c r="E40" s="176"/>
      <c r="F40" s="176"/>
      <c r="G40" s="176"/>
      <c r="H40" s="176"/>
      <c r="I40" s="177"/>
      <c r="J40" s="176"/>
      <c r="K40" s="176"/>
      <c r="L40" s="176"/>
      <c r="M40" s="176"/>
      <c r="N40" s="158">
        <f t="shared" si="6"/>
        <v>0</v>
      </c>
      <c r="O40" s="185">
        <v>87.66</v>
      </c>
      <c r="P40" s="166">
        <f t="shared" si="7"/>
        <v>0</v>
      </c>
      <c r="Q40" s="159" t="s">
        <v>130</v>
      </c>
    </row>
    <row r="41" spans="2:17">
      <c r="B41" s="138" t="s">
        <v>133</v>
      </c>
      <c r="C41" s="176"/>
      <c r="D41" s="177"/>
      <c r="E41" s="176"/>
      <c r="F41" s="176"/>
      <c r="G41" s="176"/>
      <c r="H41" s="176"/>
      <c r="I41" s="177"/>
      <c r="J41" s="176"/>
      <c r="K41" s="176"/>
      <c r="L41" s="176"/>
      <c r="M41" s="176"/>
      <c r="N41" s="158">
        <f t="shared" si="6"/>
        <v>0</v>
      </c>
      <c r="O41" s="185">
        <v>11.5</v>
      </c>
      <c r="P41" s="166">
        <f t="shared" si="7"/>
        <v>0</v>
      </c>
      <c r="Q41" s="159" t="s">
        <v>134</v>
      </c>
    </row>
    <row r="42" spans="2:17">
      <c r="B42" s="138" t="s">
        <v>131</v>
      </c>
      <c r="C42" s="176"/>
      <c r="D42" s="177"/>
      <c r="E42" s="176"/>
      <c r="F42" s="176"/>
      <c r="G42" s="176"/>
      <c r="H42" s="176"/>
      <c r="I42" s="177"/>
      <c r="J42" s="176"/>
      <c r="K42" s="176"/>
      <c r="L42" s="176"/>
      <c r="M42" s="176"/>
      <c r="N42" s="158">
        <f t="shared" si="6"/>
        <v>0</v>
      </c>
      <c r="O42" s="185">
        <v>5.25</v>
      </c>
      <c r="P42" s="166">
        <f t="shared" si="7"/>
        <v>0</v>
      </c>
      <c r="Q42" s="159" t="s">
        <v>116</v>
      </c>
    </row>
    <row r="43" spans="2:17">
      <c r="B43" s="138" t="s">
        <v>135</v>
      </c>
      <c r="C43" s="176"/>
      <c r="D43" s="177"/>
      <c r="E43" s="176"/>
      <c r="F43" s="176"/>
      <c r="G43" s="176"/>
      <c r="H43" s="176"/>
      <c r="I43" s="177"/>
      <c r="J43" s="176"/>
      <c r="K43" s="176"/>
      <c r="L43" s="176"/>
      <c r="M43" s="176"/>
      <c r="N43" s="158">
        <f t="shared" si="6"/>
        <v>0</v>
      </c>
      <c r="O43" s="185">
        <v>130</v>
      </c>
      <c r="P43" s="166">
        <f t="shared" si="7"/>
        <v>0</v>
      </c>
      <c r="Q43" s="159" t="s">
        <v>136</v>
      </c>
    </row>
    <row r="44" spans="2:17">
      <c r="B44" s="182" t="s">
        <v>105</v>
      </c>
      <c r="C44" s="176"/>
      <c r="D44" s="177"/>
      <c r="E44" s="176"/>
      <c r="F44" s="176"/>
      <c r="G44" s="176"/>
      <c r="H44" s="176"/>
      <c r="I44" s="177"/>
      <c r="J44" s="176"/>
      <c r="K44" s="176"/>
      <c r="L44" s="176"/>
      <c r="M44" s="176"/>
      <c r="N44" s="158">
        <f t="shared" si="6"/>
        <v>0</v>
      </c>
      <c r="O44" s="185">
        <v>13.91</v>
      </c>
      <c r="P44" s="166">
        <f t="shared" si="7"/>
        <v>0</v>
      </c>
      <c r="Q44" s="159" t="s">
        <v>93</v>
      </c>
    </row>
    <row r="45" spans="2:17">
      <c r="B45" s="182" t="s">
        <v>106</v>
      </c>
      <c r="C45" s="176"/>
      <c r="D45" s="177"/>
      <c r="E45" s="176"/>
      <c r="F45" s="176"/>
      <c r="G45" s="176"/>
      <c r="H45" s="176"/>
      <c r="I45" s="177"/>
      <c r="J45" s="176"/>
      <c r="K45" s="176"/>
      <c r="L45" s="176"/>
      <c r="M45" s="176"/>
      <c r="N45" s="158">
        <f t="shared" si="6"/>
        <v>0</v>
      </c>
      <c r="O45" s="166">
        <v>17.75</v>
      </c>
      <c r="P45" s="166">
        <f t="shared" si="7"/>
        <v>0</v>
      </c>
      <c r="Q45" s="159" t="s">
        <v>93</v>
      </c>
    </row>
    <row r="46" spans="2:17">
      <c r="B46" s="182" t="s">
        <v>107</v>
      </c>
      <c r="C46" s="176"/>
      <c r="D46" s="177"/>
      <c r="E46" s="176"/>
      <c r="F46" s="176"/>
      <c r="G46" s="176"/>
      <c r="H46" s="176"/>
      <c r="I46" s="177"/>
      <c r="J46" s="176"/>
      <c r="K46" s="176"/>
      <c r="L46" s="176"/>
      <c r="M46" s="176"/>
      <c r="N46" s="158">
        <f t="shared" si="6"/>
        <v>0</v>
      </c>
      <c r="O46" s="166">
        <v>50</v>
      </c>
      <c r="P46" s="166">
        <f t="shared" si="7"/>
        <v>0</v>
      </c>
      <c r="Q46" s="159" t="s">
        <v>93</v>
      </c>
    </row>
    <row r="47" spans="2:17">
      <c r="B47" s="182" t="s">
        <v>108</v>
      </c>
      <c r="C47" s="176"/>
      <c r="D47" s="177"/>
      <c r="E47" s="176"/>
      <c r="F47" s="176"/>
      <c r="G47" s="176"/>
      <c r="H47" s="176"/>
      <c r="I47" s="177"/>
      <c r="J47" s="176"/>
      <c r="K47" s="176"/>
      <c r="L47" s="176"/>
      <c r="M47" s="176"/>
      <c r="N47" s="158">
        <f t="shared" si="6"/>
        <v>0</v>
      </c>
      <c r="O47" s="166">
        <v>6</v>
      </c>
      <c r="P47" s="166">
        <f t="shared" si="7"/>
        <v>0</v>
      </c>
      <c r="Q47" s="159" t="s">
        <v>109</v>
      </c>
    </row>
    <row r="48" spans="2:17">
      <c r="B48" s="183" t="s">
        <v>110</v>
      </c>
      <c r="C48" s="176"/>
      <c r="D48" s="177"/>
      <c r="E48" s="176"/>
      <c r="F48" s="176"/>
      <c r="G48" s="176"/>
      <c r="H48" s="176"/>
      <c r="I48" s="177"/>
      <c r="J48" s="176"/>
      <c r="K48" s="176"/>
      <c r="L48" s="176"/>
      <c r="M48" s="176"/>
      <c r="N48" s="158">
        <f t="shared" si="6"/>
        <v>0</v>
      </c>
      <c r="O48" s="185">
        <v>26.25</v>
      </c>
      <c r="P48" s="166">
        <f t="shared" si="7"/>
        <v>0</v>
      </c>
      <c r="Q48" s="159" t="s">
        <v>114</v>
      </c>
    </row>
    <row r="49" spans="2:17">
      <c r="B49" s="184" t="s">
        <v>111</v>
      </c>
      <c r="C49" s="176"/>
      <c r="D49" s="177"/>
      <c r="E49" s="176"/>
      <c r="F49" s="176"/>
      <c r="G49" s="176"/>
      <c r="H49" s="176"/>
      <c r="I49" s="176"/>
      <c r="J49" s="176"/>
      <c r="K49" s="176"/>
      <c r="L49" s="176"/>
      <c r="M49" s="176"/>
      <c r="N49" s="158">
        <f t="shared" si="6"/>
        <v>0</v>
      </c>
      <c r="O49" s="166">
        <v>30.33</v>
      </c>
      <c r="P49" s="166">
        <f t="shared" si="7"/>
        <v>0</v>
      </c>
      <c r="Q49" s="159" t="s">
        <v>93</v>
      </c>
    </row>
    <row r="50" spans="2:17">
      <c r="B50" s="184" t="s">
        <v>112</v>
      </c>
      <c r="C50" s="176"/>
      <c r="D50" s="177"/>
      <c r="E50" s="176"/>
      <c r="F50" s="176"/>
      <c r="G50" s="176"/>
      <c r="H50" s="176"/>
      <c r="I50" s="176"/>
      <c r="J50" s="176"/>
      <c r="K50" s="176"/>
      <c r="L50" s="176"/>
      <c r="M50" s="176"/>
      <c r="N50" s="158">
        <f t="shared" si="6"/>
        <v>0</v>
      </c>
      <c r="O50" s="166">
        <v>15.16</v>
      </c>
      <c r="P50" s="166">
        <f t="shared" si="7"/>
        <v>0</v>
      </c>
      <c r="Q50" s="159" t="s">
        <v>93</v>
      </c>
    </row>
    <row r="51" spans="2:17">
      <c r="B51" s="184" t="s">
        <v>113</v>
      </c>
      <c r="C51" s="176"/>
      <c r="D51" s="177"/>
      <c r="E51" s="176"/>
      <c r="F51" s="176"/>
      <c r="G51" s="176"/>
      <c r="H51" s="176"/>
      <c r="I51" s="176"/>
      <c r="J51" s="176"/>
      <c r="K51" s="176"/>
      <c r="L51" s="181"/>
      <c r="M51" s="176"/>
      <c r="N51" s="158">
        <f t="shared" si="6"/>
        <v>0</v>
      </c>
      <c r="O51" s="166">
        <v>7</v>
      </c>
      <c r="P51" s="166">
        <f t="shared" si="7"/>
        <v>0</v>
      </c>
      <c r="Q51" s="159" t="s">
        <v>93</v>
      </c>
    </row>
    <row r="52" spans="2:17">
      <c r="D52" s="132"/>
    </row>
    <row r="53" spans="2:17">
      <c r="D53" s="132"/>
    </row>
    <row r="54" spans="2:17">
      <c r="D54" s="132"/>
    </row>
    <row r="55" spans="2:17" s="135" customFormat="1">
      <c r="B55" s="131"/>
      <c r="C55" s="131"/>
      <c r="D55" s="132"/>
      <c r="E55" s="131"/>
      <c r="F55" s="131"/>
      <c r="G55" s="131"/>
      <c r="H55" s="131"/>
      <c r="I55" s="131"/>
    </row>
    <row r="56" spans="2:17">
      <c r="D56" s="132"/>
    </row>
    <row r="57" spans="2:17">
      <c r="D57" s="132"/>
    </row>
    <row r="58" spans="2:17">
      <c r="D58" s="132"/>
    </row>
    <row r="59" spans="2:17">
      <c r="D59" s="132"/>
    </row>
    <row r="60" spans="2:17">
      <c r="D60" s="132"/>
    </row>
    <row r="61" spans="2:17">
      <c r="D61" s="132"/>
    </row>
    <row r="62" spans="2:17">
      <c r="D62" s="132"/>
    </row>
    <row r="63" spans="2:17">
      <c r="D63" s="132"/>
    </row>
    <row r="64" spans="2:17">
      <c r="D64" s="132"/>
    </row>
    <row r="65" spans="4:4">
      <c r="D65" s="132"/>
    </row>
    <row r="66" spans="4:4">
      <c r="D66" s="132"/>
    </row>
    <row r="67" spans="4:4">
      <c r="D67" s="132"/>
    </row>
    <row r="68" spans="4:4">
      <c r="D68" s="132"/>
    </row>
    <row r="69" spans="4:4">
      <c r="D69" s="132"/>
    </row>
  </sheetData>
  <mergeCells count="2">
    <mergeCell ref="O18:Q18"/>
    <mergeCell ref="E18:N19"/>
  </mergeCells>
  <phoneticPr fontId="34" type="noConversion"/>
  <pageMargins left="0.75" right="0.75" top="1" bottom="1" header="0.5" footer="0.5"/>
  <pageSetup paperSize="9" orientation="landscape" horizontalDpi="4294967292" verticalDpi="4294967292" r:id="rId1"/>
  <colBreaks count="1" manualBreakCount="1">
    <brk id="33" max="1048575" man="1"/>
  </colBreaks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9"/>
  <sheetViews>
    <sheetView showGridLines="0" workbookViewId="0">
      <selection activeCell="F24" sqref="F24"/>
    </sheetView>
  </sheetViews>
  <sheetFormatPr defaultColWidth="11.42578125" defaultRowHeight="15"/>
  <cols>
    <col min="3" max="3" width="25.85546875" bestFit="1" customWidth="1"/>
    <col min="5" max="5" width="13.28515625" customWidth="1"/>
    <col min="9" max="9" width="19.28515625" customWidth="1"/>
    <col min="12" max="12" width="17.5703125" customWidth="1"/>
  </cols>
  <sheetData>
    <row r="1" spans="1:14" ht="23.25">
      <c r="A1" s="82" t="s">
        <v>83</v>
      </c>
      <c r="B1" s="12"/>
      <c r="C1" s="12"/>
      <c r="D1" s="13"/>
      <c r="E1" s="13"/>
      <c r="F1" s="13"/>
      <c r="G1" s="44"/>
      <c r="H1" s="13"/>
    </row>
    <row r="2" spans="1:14" ht="23.25">
      <c r="A2" s="82"/>
      <c r="B2" s="12"/>
      <c r="C2" s="12"/>
      <c r="D2" s="13"/>
      <c r="E2" s="13"/>
      <c r="F2" s="13"/>
      <c r="G2" s="44"/>
      <c r="H2" s="13"/>
    </row>
    <row r="3" spans="1:14">
      <c r="B3" s="45" t="s">
        <v>1</v>
      </c>
      <c r="C3" s="60" t="s">
        <v>34</v>
      </c>
      <c r="D3" s="60" t="s">
        <v>30</v>
      </c>
      <c r="E3" s="46" t="s">
        <v>13</v>
      </c>
      <c r="F3" s="46" t="s">
        <v>14</v>
      </c>
      <c r="G3" s="46" t="s">
        <v>35</v>
      </c>
      <c r="H3" s="46" t="s">
        <v>29</v>
      </c>
      <c r="I3" s="59" t="s">
        <v>24</v>
      </c>
    </row>
    <row r="4" spans="1:14">
      <c r="B4" s="29" t="s">
        <v>37</v>
      </c>
      <c r="C4" s="43">
        <f>'Staff Costings'!B27</f>
        <v>18.828399822057623</v>
      </c>
      <c r="D4" s="43" t="e">
        <f>'Staff Costings'!B45</f>
        <v>#DIV/0!</v>
      </c>
      <c r="E4" s="27">
        <f>'Staff Costings'!H27</f>
        <v>17.06426910459593</v>
      </c>
      <c r="F4" s="27" t="e">
        <f>'Staff Costings'!E45</f>
        <v>#DIV/0!</v>
      </c>
      <c r="G4" s="27" t="e">
        <f>'Staff Costings'!E27</f>
        <v>#DIV/0!</v>
      </c>
      <c r="H4" s="27">
        <f>'Staff Costings'!K26</f>
        <v>-0.53635627530364383</v>
      </c>
      <c r="I4" s="27">
        <f>'Staff Costings'!N26</f>
        <v>0</v>
      </c>
    </row>
    <row r="5" spans="1:14">
      <c r="B5" s="48"/>
      <c r="C5" s="49"/>
      <c r="D5" s="49"/>
      <c r="E5" s="49"/>
      <c r="F5" s="49"/>
      <c r="G5" s="49"/>
      <c r="H5" s="14"/>
    </row>
    <row r="6" spans="1:14">
      <c r="B6" s="6"/>
      <c r="C6" s="6"/>
      <c r="D6" s="6"/>
      <c r="E6" s="6"/>
      <c r="F6" s="6"/>
      <c r="G6" s="7"/>
      <c r="H6" s="12"/>
      <c r="J6" s="162" t="s">
        <v>94</v>
      </c>
    </row>
    <row r="7" spans="1:14">
      <c r="A7" s="56"/>
      <c r="B7" s="6"/>
      <c r="C7" s="65" t="s">
        <v>62</v>
      </c>
      <c r="D7" s="6"/>
      <c r="E7" s="54">
        <v>20</v>
      </c>
      <c r="F7" s="6"/>
      <c r="G7" t="s">
        <v>63</v>
      </c>
      <c r="H7" s="12"/>
      <c r="J7" s="54">
        <v>0</v>
      </c>
    </row>
    <row r="8" spans="1:14">
      <c r="B8" s="6"/>
      <c r="C8" s="65"/>
      <c r="D8" s="6"/>
      <c r="E8" s="68"/>
      <c r="F8" s="6"/>
      <c r="H8" s="12"/>
      <c r="I8" s="68"/>
    </row>
    <row r="9" spans="1:14" s="92" customFormat="1" ht="30">
      <c r="B9" s="93" t="s">
        <v>17</v>
      </c>
      <c r="C9" s="70" t="s">
        <v>1</v>
      </c>
      <c r="D9" s="70" t="s">
        <v>15</v>
      </c>
      <c r="E9" s="70" t="s">
        <v>38</v>
      </c>
      <c r="F9" s="70" t="s">
        <v>16</v>
      </c>
      <c r="H9" s="35"/>
      <c r="J9" s="93" t="s">
        <v>56</v>
      </c>
      <c r="M9" s="92" t="s">
        <v>41</v>
      </c>
      <c r="N9" s="92" t="s">
        <v>39</v>
      </c>
    </row>
    <row r="10" spans="1:14">
      <c r="B10" s="47"/>
      <c r="C10" s="29"/>
      <c r="D10" s="29"/>
      <c r="E10" s="29"/>
      <c r="F10" s="29"/>
      <c r="H10" s="44"/>
      <c r="K10" s="62">
        <v>25</v>
      </c>
      <c r="L10" t="s">
        <v>40</v>
      </c>
      <c r="M10" s="91">
        <f>E7</f>
        <v>20</v>
      </c>
      <c r="N10" s="63">
        <f>+K10*M10</f>
        <v>500</v>
      </c>
    </row>
    <row r="11" spans="1:14">
      <c r="C11" s="28" t="s">
        <v>20</v>
      </c>
      <c r="D11" s="53">
        <v>30</v>
      </c>
      <c r="E11" s="54">
        <f>J7</f>
        <v>0</v>
      </c>
      <c r="F11" s="90" t="e">
        <f>E11*($D$4*D11/60)</f>
        <v>#DIV/0!</v>
      </c>
      <c r="H11" s="44"/>
      <c r="K11" s="62"/>
      <c r="N11" s="63"/>
    </row>
    <row r="12" spans="1:14">
      <c r="B12" s="10"/>
      <c r="C12" s="28" t="s">
        <v>13</v>
      </c>
      <c r="D12" s="53"/>
      <c r="E12" s="54">
        <f>J7</f>
        <v>0</v>
      </c>
      <c r="F12" s="90">
        <f>E12*($E$4*D12/60)</f>
        <v>0</v>
      </c>
      <c r="H12" s="44"/>
      <c r="N12" s="63"/>
    </row>
    <row r="13" spans="1:14">
      <c r="B13" s="29"/>
      <c r="C13" s="28" t="s">
        <v>14</v>
      </c>
      <c r="D13" s="53"/>
      <c r="E13" s="54">
        <f>J7</f>
        <v>0</v>
      </c>
      <c r="F13" s="90" t="e">
        <f>E13*($F$4*D13/60)</f>
        <v>#DIV/0!</v>
      </c>
      <c r="H13" s="44"/>
      <c r="N13" s="69"/>
    </row>
    <row r="14" spans="1:14">
      <c r="B14" s="29"/>
      <c r="C14" s="28" t="s">
        <v>35</v>
      </c>
      <c r="D14" s="53"/>
      <c r="E14" s="54">
        <f>J7</f>
        <v>0</v>
      </c>
      <c r="F14" s="90">
        <f>E14*($H$4*D14/60)</f>
        <v>0</v>
      </c>
      <c r="H14" s="44"/>
    </row>
    <row r="15" spans="1:14">
      <c r="B15" s="29"/>
      <c r="C15" s="28" t="s">
        <v>29</v>
      </c>
      <c r="D15" s="53"/>
      <c r="E15" s="54">
        <f>J7</f>
        <v>0</v>
      </c>
      <c r="F15" s="90">
        <f>E15*(H4*D15/60)</f>
        <v>0</v>
      </c>
      <c r="H15" s="44"/>
    </row>
    <row r="16" spans="1:14">
      <c r="B16" s="29"/>
      <c r="C16" s="28" t="s">
        <v>24</v>
      </c>
      <c r="D16" s="53"/>
      <c r="E16" s="54">
        <f>J7</f>
        <v>0</v>
      </c>
      <c r="F16" s="90">
        <f>E16*($I$4*D16/60)</f>
        <v>0</v>
      </c>
      <c r="H16" s="44"/>
    </row>
    <row r="17" spans="2:14">
      <c r="B17" s="29"/>
      <c r="C17" s="28" t="s">
        <v>36</v>
      </c>
      <c r="D17" s="53"/>
      <c r="E17" s="61">
        <v>1</v>
      </c>
      <c r="F17" s="90">
        <f>C4*(D17/60)</f>
        <v>0</v>
      </c>
      <c r="H17" s="44"/>
    </row>
    <row r="18" spans="2:14">
      <c r="C18" s="28" t="s">
        <v>18</v>
      </c>
      <c r="D18" s="29"/>
      <c r="E18" s="29"/>
      <c r="F18" s="89">
        <v>0</v>
      </c>
      <c r="H18" s="44"/>
    </row>
    <row r="19" spans="2:14" ht="18.75">
      <c r="C19" s="55" t="s">
        <v>19</v>
      </c>
      <c r="D19" s="29"/>
      <c r="E19" s="29"/>
      <c r="F19" s="94" t="e">
        <f>SUM(F11:F18)</f>
        <v>#DIV/0!</v>
      </c>
      <c r="H19" s="44"/>
      <c r="J19" s="95" t="s">
        <v>61</v>
      </c>
      <c r="N19" s="84" t="e">
        <f>N10-F19</f>
        <v>#DIV/0!</v>
      </c>
    </row>
  </sheetData>
  <pageMargins left="0.75" right="0.75" top="1" bottom="1" header="0.5" footer="0.5"/>
  <pageSetup paperSize="9" orientation="portrait" horizontalDpi="4294967292" verticalDpi="4294967292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19"/>
  <sheetViews>
    <sheetView showGridLines="0" workbookViewId="0">
      <selection activeCell="J12" sqref="J12"/>
    </sheetView>
  </sheetViews>
  <sheetFormatPr defaultColWidth="11.42578125" defaultRowHeight="15"/>
  <cols>
    <col min="5" max="5" width="13.42578125" customWidth="1"/>
  </cols>
  <sheetData>
    <row r="1" spans="1:14" ht="23.25">
      <c r="A1" s="82" t="s">
        <v>64</v>
      </c>
      <c r="B1" s="12"/>
      <c r="C1" s="12"/>
      <c r="D1" s="13"/>
      <c r="E1" s="13"/>
      <c r="F1" s="13"/>
      <c r="G1" s="44"/>
      <c r="H1" s="13"/>
    </row>
    <row r="2" spans="1:14" ht="23.25">
      <c r="A2" s="82"/>
      <c r="B2" s="12"/>
      <c r="C2" s="12"/>
      <c r="D2" s="13"/>
      <c r="E2" s="13"/>
      <c r="F2" s="13"/>
      <c r="G2" s="44"/>
      <c r="H2" s="13"/>
    </row>
    <row r="3" spans="1:14">
      <c r="B3" s="45" t="s">
        <v>1</v>
      </c>
      <c r="C3" s="60" t="s">
        <v>34</v>
      </c>
      <c r="D3" s="60" t="s">
        <v>30</v>
      </c>
      <c r="E3" s="46" t="s">
        <v>13</v>
      </c>
      <c r="F3" s="46" t="s">
        <v>14</v>
      </c>
      <c r="G3" s="46" t="s">
        <v>35</v>
      </c>
      <c r="H3" s="46" t="s">
        <v>29</v>
      </c>
      <c r="I3" s="59" t="s">
        <v>24</v>
      </c>
    </row>
    <row r="4" spans="1:14">
      <c r="B4" s="29" t="s">
        <v>37</v>
      </c>
      <c r="C4" s="43">
        <f>'Staff Costings'!B27</f>
        <v>18.828399822057623</v>
      </c>
      <c r="D4" s="43" t="e">
        <f>'Staff Costings'!B45</f>
        <v>#DIV/0!</v>
      </c>
      <c r="E4" s="27">
        <f>'Staff Costings'!H27</f>
        <v>17.06426910459593</v>
      </c>
      <c r="F4" s="27" t="e">
        <f>'Staff Costings'!E45</f>
        <v>#DIV/0!</v>
      </c>
      <c r="G4" s="27" t="e">
        <f>'Staff Costings'!E27</f>
        <v>#DIV/0!</v>
      </c>
      <c r="H4" s="27">
        <f>'Staff Costings'!K26</f>
        <v>-0.53635627530364383</v>
      </c>
      <c r="I4" s="27">
        <f>'Staff Costings'!N26</f>
        <v>0</v>
      </c>
    </row>
    <row r="5" spans="1:14">
      <c r="B5" s="48"/>
      <c r="C5" s="49"/>
      <c r="D5" s="49"/>
      <c r="E5" s="49"/>
      <c r="F5" s="49"/>
      <c r="G5" s="49"/>
      <c r="H5" s="14"/>
    </row>
    <row r="6" spans="1:14">
      <c r="B6" s="6"/>
      <c r="C6" s="6"/>
      <c r="D6" s="6"/>
      <c r="E6" s="6"/>
      <c r="F6" s="6"/>
      <c r="G6" s="7"/>
      <c r="H6" s="12"/>
    </row>
    <row r="7" spans="1:14">
      <c r="B7" s="6"/>
      <c r="C7" s="65" t="s">
        <v>45</v>
      </c>
      <c r="D7" s="6"/>
      <c r="E7" s="54">
        <v>0</v>
      </c>
      <c r="F7" s="6"/>
      <c r="G7" s="7"/>
      <c r="H7" s="12"/>
    </row>
    <row r="8" spans="1:14">
      <c r="B8" s="6"/>
      <c r="C8" s="65"/>
      <c r="D8" s="6"/>
      <c r="E8" s="68"/>
      <c r="F8" s="6"/>
      <c r="G8" s="7"/>
      <c r="H8" s="12"/>
    </row>
    <row r="9" spans="1:14" s="39" customFormat="1" ht="30">
      <c r="B9" s="86" t="s">
        <v>17</v>
      </c>
      <c r="C9" s="70" t="s">
        <v>1</v>
      </c>
      <c r="D9" s="70" t="s">
        <v>15</v>
      </c>
      <c r="E9" s="70" t="s">
        <v>38</v>
      </c>
      <c r="F9" s="70" t="s">
        <v>16</v>
      </c>
      <c r="H9" s="35"/>
      <c r="J9" s="86" t="s">
        <v>56</v>
      </c>
      <c r="M9" s="39" t="s">
        <v>41</v>
      </c>
      <c r="N9" s="39" t="s">
        <v>39</v>
      </c>
    </row>
    <row r="10" spans="1:14">
      <c r="B10" s="47"/>
      <c r="C10" s="29"/>
      <c r="D10" s="29"/>
      <c r="E10" s="29"/>
      <c r="F10" s="29"/>
      <c r="H10" s="44"/>
      <c r="K10" s="83">
        <v>11.02</v>
      </c>
      <c r="L10" t="s">
        <v>40</v>
      </c>
      <c r="M10" s="66">
        <f>E7</f>
        <v>0</v>
      </c>
      <c r="N10" s="63">
        <f>+K10*M10</f>
        <v>0</v>
      </c>
    </row>
    <row r="11" spans="1:14">
      <c r="C11" s="28" t="s">
        <v>20</v>
      </c>
      <c r="D11" s="53"/>
      <c r="E11" s="54">
        <f>E7</f>
        <v>0</v>
      </c>
      <c r="F11" s="90" t="e">
        <f>E11*($D$4*D11/60)</f>
        <v>#DIV/0!</v>
      </c>
      <c r="H11" s="44"/>
      <c r="K11" s="87"/>
      <c r="N11" s="63"/>
    </row>
    <row r="12" spans="1:14">
      <c r="B12" s="10"/>
      <c r="C12" s="28" t="s">
        <v>13</v>
      </c>
      <c r="D12" s="53"/>
      <c r="E12" s="54">
        <f>E7</f>
        <v>0</v>
      </c>
      <c r="F12" s="90">
        <f>E12*($E$4*D12/60)</f>
        <v>0</v>
      </c>
      <c r="H12" s="44"/>
      <c r="J12" s="71" t="s">
        <v>65</v>
      </c>
      <c r="K12" s="87"/>
      <c r="N12" s="69"/>
    </row>
    <row r="13" spans="1:14">
      <c r="B13" s="29"/>
      <c r="C13" s="28" t="s">
        <v>14</v>
      </c>
      <c r="D13" s="53"/>
      <c r="E13" s="54">
        <f>E7</f>
        <v>0</v>
      </c>
      <c r="F13" s="90" t="e">
        <f>E13*($F$4*D13/60)</f>
        <v>#DIV/0!</v>
      </c>
      <c r="H13" s="44"/>
      <c r="K13" s="87"/>
      <c r="N13" s="69"/>
    </row>
    <row r="14" spans="1:14">
      <c r="B14" s="29"/>
      <c r="C14" s="28" t="s">
        <v>35</v>
      </c>
      <c r="D14" s="53"/>
      <c r="E14" s="54">
        <f>E7</f>
        <v>0</v>
      </c>
      <c r="F14" s="90">
        <f>E14*($H$4*D14/60)</f>
        <v>0</v>
      </c>
      <c r="H14" s="44"/>
      <c r="K14" s="88">
        <v>0</v>
      </c>
      <c r="M14" s="66">
        <f>E7</f>
        <v>0</v>
      </c>
      <c r="N14" s="83">
        <f>M14*K14</f>
        <v>0</v>
      </c>
    </row>
    <row r="15" spans="1:14">
      <c r="B15" s="29"/>
      <c r="C15" s="28" t="s">
        <v>29</v>
      </c>
      <c r="D15" s="53"/>
      <c r="E15" s="54">
        <f>E7</f>
        <v>0</v>
      </c>
      <c r="F15" s="90">
        <f>E15*(H4*D15/60)</f>
        <v>0</v>
      </c>
      <c r="H15" s="44"/>
      <c r="K15" s="87"/>
    </row>
    <row r="16" spans="1:14">
      <c r="B16" s="29"/>
      <c r="C16" s="28" t="s">
        <v>24</v>
      </c>
      <c r="D16" s="53"/>
      <c r="E16" s="54">
        <f>E7</f>
        <v>0</v>
      </c>
      <c r="F16" s="90">
        <f>E16*($I$4*D16/60)</f>
        <v>0</v>
      </c>
      <c r="H16" s="44"/>
    </row>
    <row r="17" spans="2:14">
      <c r="B17" s="29"/>
      <c r="C17" s="28" t="s">
        <v>36</v>
      </c>
      <c r="D17" s="53"/>
      <c r="E17" s="61">
        <v>1</v>
      </c>
      <c r="F17" s="90">
        <f>C4*(D17/60)</f>
        <v>0</v>
      </c>
      <c r="H17" s="44"/>
    </row>
    <row r="18" spans="2:14">
      <c r="C18" s="28" t="s">
        <v>18</v>
      </c>
      <c r="D18" s="29"/>
      <c r="E18" s="29"/>
      <c r="F18" s="89">
        <v>0</v>
      </c>
      <c r="H18" s="44"/>
    </row>
    <row r="19" spans="2:14" ht="18.75">
      <c r="C19" s="55" t="s">
        <v>19</v>
      </c>
      <c r="D19" s="29"/>
      <c r="E19" s="29"/>
      <c r="F19" s="94" t="e">
        <f>SUM(F11:F18)</f>
        <v>#DIV/0!</v>
      </c>
      <c r="H19" s="44"/>
      <c r="J19" s="85" t="s">
        <v>61</v>
      </c>
      <c r="N19" s="84" t="e">
        <f>(N10+N14)-F19</f>
        <v>#DIV/0!</v>
      </c>
    </row>
  </sheetData>
  <hyperlinks>
    <hyperlink ref="J12" location="Calculator!A1" display="Profit/loss for any Personally Administered Drug estimated using calculator" xr:uid="{00000000-0004-0000-0400-000000000000}"/>
  </hyperlinks>
  <pageMargins left="0.75" right="0.75" top="1" bottom="1" header="0.5" footer="0.5"/>
  <pageSetup paperSize="9" orientation="portrait" horizontalDpi="4294967292" verticalDpi="4294967292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52"/>
  <sheetViews>
    <sheetView showGridLines="0" zoomScale="85" zoomScaleNormal="85" workbookViewId="0">
      <selection activeCell="L10" sqref="L10:L12"/>
    </sheetView>
  </sheetViews>
  <sheetFormatPr defaultColWidth="11.42578125" defaultRowHeight="15"/>
  <cols>
    <col min="5" max="5" width="13.7109375" customWidth="1"/>
    <col min="10" max="10" width="64.7109375" bestFit="1" customWidth="1"/>
    <col min="12" max="12" width="15.140625" customWidth="1"/>
  </cols>
  <sheetData>
    <row r="1" spans="1:14" ht="23.25">
      <c r="A1" s="82" t="s">
        <v>66</v>
      </c>
      <c r="B1" s="12"/>
      <c r="C1" s="12"/>
      <c r="D1" s="13"/>
      <c r="E1" s="13"/>
      <c r="F1" s="13"/>
      <c r="G1" s="44"/>
      <c r="H1" s="13"/>
    </row>
    <row r="2" spans="1:14" ht="23.25">
      <c r="A2" s="82"/>
      <c r="B2" s="12"/>
      <c r="C2" s="12"/>
      <c r="D2" s="13"/>
      <c r="E2" s="13"/>
      <c r="F2" s="13"/>
      <c r="G2" s="44"/>
      <c r="H2" s="13"/>
    </row>
    <row r="3" spans="1:14">
      <c r="B3" s="45" t="s">
        <v>1</v>
      </c>
      <c r="C3" s="60" t="s">
        <v>34</v>
      </c>
      <c r="D3" s="60" t="s">
        <v>30</v>
      </c>
      <c r="E3" s="46" t="s">
        <v>13</v>
      </c>
      <c r="F3" s="46" t="s">
        <v>14</v>
      </c>
      <c r="G3" s="46" t="s">
        <v>35</v>
      </c>
      <c r="H3" s="46" t="s">
        <v>29</v>
      </c>
      <c r="I3" s="59" t="s">
        <v>24</v>
      </c>
    </row>
    <row r="4" spans="1:14">
      <c r="B4" s="29" t="s">
        <v>37</v>
      </c>
      <c r="C4" s="43">
        <f>'Staff Costings'!B27</f>
        <v>18.828399822057623</v>
      </c>
      <c r="D4" s="43" t="e">
        <f>'Staff Costings'!B45</f>
        <v>#DIV/0!</v>
      </c>
      <c r="E4" s="27">
        <f>'Staff Costings'!H27</f>
        <v>17.06426910459593</v>
      </c>
      <c r="F4" s="27" t="e">
        <f>'Staff Costings'!E45</f>
        <v>#DIV/0!</v>
      </c>
      <c r="G4" s="27" t="e">
        <f>'Staff Costings'!E27</f>
        <v>#DIV/0!</v>
      </c>
      <c r="H4" s="27">
        <f>'Staff Costings'!K26</f>
        <v>-0.53635627530364383</v>
      </c>
      <c r="I4" s="27">
        <f>'Staff Costings'!N26</f>
        <v>0</v>
      </c>
    </row>
    <row r="5" spans="1:14">
      <c r="B5" s="48"/>
      <c r="C5" s="49"/>
      <c r="D5" s="49"/>
      <c r="E5" s="49"/>
      <c r="F5" s="49"/>
      <c r="G5" s="49"/>
      <c r="H5" s="14"/>
    </row>
    <row r="6" spans="1:14">
      <c r="B6" s="6"/>
      <c r="C6" s="6"/>
      <c r="D6" s="6"/>
      <c r="E6" s="6"/>
      <c r="F6" s="6"/>
      <c r="G6" s="7"/>
      <c r="H6" s="12"/>
    </row>
    <row r="7" spans="1:14" ht="37.5">
      <c r="B7" s="96" t="s">
        <v>48</v>
      </c>
      <c r="C7" s="65" t="s">
        <v>45</v>
      </c>
      <c r="D7" s="6"/>
      <c r="E7" s="54">
        <v>0</v>
      </c>
      <c r="F7" s="6"/>
      <c r="G7" s="7"/>
      <c r="H7" s="12"/>
    </row>
    <row r="8" spans="1:14">
      <c r="B8" s="50"/>
      <c r="C8" s="65"/>
      <c r="D8" s="6"/>
      <c r="E8" s="68"/>
      <c r="F8" s="6"/>
      <c r="H8" s="35"/>
    </row>
    <row r="9" spans="1:14" s="92" customFormat="1" ht="30">
      <c r="B9" s="104" t="s">
        <v>17</v>
      </c>
      <c r="C9" s="70" t="s">
        <v>1</v>
      </c>
      <c r="D9" s="70" t="s">
        <v>15</v>
      </c>
      <c r="E9" s="70" t="s">
        <v>38</v>
      </c>
      <c r="F9" s="70" t="s">
        <v>16</v>
      </c>
      <c r="H9" s="97"/>
      <c r="J9" s="93" t="s">
        <v>56</v>
      </c>
      <c r="M9" s="92" t="s">
        <v>41</v>
      </c>
      <c r="N9" s="92" t="s">
        <v>39</v>
      </c>
    </row>
    <row r="10" spans="1:14">
      <c r="B10" s="47"/>
      <c r="C10" s="29"/>
      <c r="D10" s="29"/>
      <c r="E10" s="29"/>
      <c r="F10" s="29"/>
      <c r="H10" s="44"/>
      <c r="J10" t="s">
        <v>48</v>
      </c>
      <c r="K10" s="83">
        <v>82.1</v>
      </c>
      <c r="L10" t="s">
        <v>49</v>
      </c>
      <c r="M10" s="66">
        <f>E7</f>
        <v>0</v>
      </c>
      <c r="N10" s="63">
        <f>+K10*M10</f>
        <v>0</v>
      </c>
    </row>
    <row r="11" spans="1:14">
      <c r="C11" s="28" t="s">
        <v>20</v>
      </c>
      <c r="D11" s="53"/>
      <c r="E11" s="67">
        <f>E7</f>
        <v>0</v>
      </c>
      <c r="F11" s="98" t="e">
        <f>E11*($D$4*D11/60)</f>
        <v>#DIV/0!</v>
      </c>
      <c r="H11" s="44"/>
      <c r="J11" t="s">
        <v>67</v>
      </c>
      <c r="K11" s="83">
        <v>120</v>
      </c>
      <c r="L11" t="s">
        <v>49</v>
      </c>
      <c r="M11" s="66">
        <f>E23</f>
        <v>0</v>
      </c>
      <c r="N11" s="83">
        <f>K11*M11</f>
        <v>0</v>
      </c>
    </row>
    <row r="12" spans="1:14">
      <c r="B12" s="10"/>
      <c r="C12" s="28" t="s">
        <v>13</v>
      </c>
      <c r="D12" s="53"/>
      <c r="E12" s="67">
        <f>E7</f>
        <v>0</v>
      </c>
      <c r="F12" s="98">
        <f>E12*($E$4*D12/60)</f>
        <v>0</v>
      </c>
      <c r="H12" s="44"/>
      <c r="J12" t="s">
        <v>68</v>
      </c>
      <c r="K12" s="83">
        <v>21.78</v>
      </c>
      <c r="L12" t="s">
        <v>49</v>
      </c>
      <c r="M12" s="66">
        <f>E39</f>
        <v>0</v>
      </c>
      <c r="N12" s="63">
        <f>+K12*M12</f>
        <v>0</v>
      </c>
    </row>
    <row r="13" spans="1:14">
      <c r="B13" s="29"/>
      <c r="C13" s="28" t="s">
        <v>14</v>
      </c>
      <c r="D13" s="53"/>
      <c r="E13" s="67">
        <f>E7</f>
        <v>0</v>
      </c>
      <c r="F13" s="98" t="e">
        <f>E13*($F$4*D13/60)</f>
        <v>#DIV/0!</v>
      </c>
      <c r="H13" s="44"/>
      <c r="N13" s="69"/>
    </row>
    <row r="14" spans="1:14">
      <c r="B14" s="29"/>
      <c r="C14" s="28" t="s">
        <v>35</v>
      </c>
      <c r="D14" s="53"/>
      <c r="E14" s="67">
        <f>E7</f>
        <v>0</v>
      </c>
      <c r="F14" s="98">
        <f>E14*($H$4*D14/60)</f>
        <v>0</v>
      </c>
      <c r="H14" s="44"/>
      <c r="J14" s="71" t="s">
        <v>65</v>
      </c>
      <c r="K14" s="87"/>
      <c r="N14" s="69"/>
    </row>
    <row r="15" spans="1:14">
      <c r="B15" s="29"/>
      <c r="C15" s="28" t="s">
        <v>29</v>
      </c>
      <c r="D15" s="53"/>
      <c r="E15" s="67">
        <f>E7</f>
        <v>0</v>
      </c>
      <c r="F15" s="98">
        <f>E15*(H4*D15/60)</f>
        <v>0</v>
      </c>
      <c r="H15" s="44"/>
      <c r="K15" s="87"/>
      <c r="N15" s="69"/>
    </row>
    <row r="16" spans="1:14">
      <c r="B16" s="29"/>
      <c r="C16" s="28" t="s">
        <v>24</v>
      </c>
      <c r="D16" s="53"/>
      <c r="E16" s="67">
        <f>E7</f>
        <v>0</v>
      </c>
      <c r="F16" s="98">
        <f>E16*($I$4*D16/60)</f>
        <v>0</v>
      </c>
      <c r="H16" s="44"/>
      <c r="K16" s="88">
        <v>20</v>
      </c>
      <c r="M16" s="66">
        <f>E7+E23</f>
        <v>0</v>
      </c>
      <c r="N16" s="83">
        <f>M16*K16</f>
        <v>0</v>
      </c>
    </row>
    <row r="17" spans="2:14">
      <c r="B17" s="29"/>
      <c r="C17" s="28" t="s">
        <v>36</v>
      </c>
      <c r="D17" s="53"/>
      <c r="E17" s="61">
        <v>1</v>
      </c>
      <c r="F17" s="98">
        <f>C4*(D17/60)</f>
        <v>0</v>
      </c>
      <c r="H17" s="44"/>
      <c r="K17" s="87"/>
    </row>
    <row r="18" spans="2:14">
      <c r="B18" s="29"/>
      <c r="C18" s="28" t="s">
        <v>46</v>
      </c>
      <c r="D18" s="28">
        <v>30</v>
      </c>
      <c r="E18" s="28">
        <v>1</v>
      </c>
      <c r="F18" s="98">
        <f>E18*($I$4*D18/60)</f>
        <v>0</v>
      </c>
      <c r="H18" s="44"/>
    </row>
    <row r="19" spans="2:14">
      <c r="C19" s="28" t="s">
        <v>18</v>
      </c>
      <c r="D19" s="103">
        <v>10</v>
      </c>
      <c r="E19" s="68">
        <f>E7</f>
        <v>0</v>
      </c>
      <c r="F19" s="99">
        <f>D19*E19</f>
        <v>0</v>
      </c>
    </row>
    <row r="20" spans="2:14">
      <c r="C20" s="55" t="s">
        <v>19</v>
      </c>
      <c r="D20" s="29"/>
      <c r="E20" s="29"/>
      <c r="F20" s="106" t="e">
        <f>SUM(F11:F19)</f>
        <v>#DIV/0!</v>
      </c>
    </row>
    <row r="21" spans="2:14" ht="18.75">
      <c r="F21" s="83"/>
      <c r="J21" s="85" t="s">
        <v>61</v>
      </c>
      <c r="N21" s="84" t="e">
        <f>(N10+N11+N12+N16)-(F20+F36+F52)</f>
        <v>#DIV/0!</v>
      </c>
    </row>
    <row r="22" spans="2:14">
      <c r="F22" s="83"/>
    </row>
    <row r="23" spans="2:14" ht="37.5">
      <c r="B23" s="96" t="s">
        <v>48</v>
      </c>
      <c r="C23" s="65" t="s">
        <v>45</v>
      </c>
      <c r="D23" s="6"/>
      <c r="E23" s="54">
        <v>0</v>
      </c>
      <c r="F23" s="6"/>
    </row>
    <row r="24" spans="2:14">
      <c r="B24" s="50"/>
      <c r="C24" s="65"/>
      <c r="D24" s="6"/>
      <c r="E24" s="68"/>
      <c r="F24" s="6"/>
    </row>
    <row r="25" spans="2:14" ht="30">
      <c r="B25" s="104" t="s">
        <v>17</v>
      </c>
      <c r="C25" s="70" t="s">
        <v>1</v>
      </c>
      <c r="D25" s="70" t="s">
        <v>15</v>
      </c>
      <c r="E25" s="70" t="s">
        <v>38</v>
      </c>
      <c r="F25" s="70" t="s">
        <v>16</v>
      </c>
    </row>
    <row r="26" spans="2:14" s="92" customFormat="1">
      <c r="B26" s="47"/>
      <c r="C26" s="29"/>
      <c r="D26" s="29"/>
      <c r="E26" s="29"/>
      <c r="F26" s="29"/>
    </row>
    <row r="27" spans="2:14">
      <c r="C27" s="28" t="s">
        <v>20</v>
      </c>
      <c r="D27" s="53"/>
      <c r="E27" s="67">
        <f>E23</f>
        <v>0</v>
      </c>
      <c r="F27" s="98" t="e">
        <f>E27*($D$4*D27/60)</f>
        <v>#DIV/0!</v>
      </c>
    </row>
    <row r="28" spans="2:14">
      <c r="B28" s="10"/>
      <c r="C28" s="28" t="s">
        <v>13</v>
      </c>
      <c r="D28" s="53"/>
      <c r="E28" s="67">
        <f>E23</f>
        <v>0</v>
      </c>
      <c r="F28" s="98">
        <f>E28*($E$4*D28/60)</f>
        <v>0</v>
      </c>
    </row>
    <row r="29" spans="2:14">
      <c r="B29" s="29"/>
      <c r="C29" s="28" t="s">
        <v>14</v>
      </c>
      <c r="D29" s="53"/>
      <c r="E29" s="67">
        <f>E23</f>
        <v>0</v>
      </c>
      <c r="F29" s="98" t="e">
        <f>E29*($F$4*D29/60)</f>
        <v>#DIV/0!</v>
      </c>
    </row>
    <row r="30" spans="2:14">
      <c r="B30" s="29"/>
      <c r="C30" s="28" t="s">
        <v>35</v>
      </c>
      <c r="D30" s="53"/>
      <c r="E30" s="67">
        <f>E23</f>
        <v>0</v>
      </c>
      <c r="F30" s="98">
        <f>E30*($H$4*D30/60)</f>
        <v>0</v>
      </c>
    </row>
    <row r="31" spans="2:14">
      <c r="B31" s="29"/>
      <c r="C31" s="28" t="s">
        <v>29</v>
      </c>
      <c r="D31" s="53"/>
      <c r="E31" s="67">
        <f>E23</f>
        <v>0</v>
      </c>
      <c r="F31" s="98">
        <f>E31*(H20*D31/60)</f>
        <v>0</v>
      </c>
    </row>
    <row r="32" spans="2:14">
      <c r="B32" s="29"/>
      <c r="C32" s="28" t="s">
        <v>24</v>
      </c>
      <c r="D32" s="53"/>
      <c r="E32" s="67">
        <f>E23</f>
        <v>0</v>
      </c>
      <c r="F32" s="98">
        <f>E32*($I$4*D32/60)</f>
        <v>0</v>
      </c>
    </row>
    <row r="33" spans="2:6">
      <c r="B33" s="29"/>
      <c r="C33" s="28" t="s">
        <v>36</v>
      </c>
      <c r="D33" s="53"/>
      <c r="E33" s="67">
        <f>E23</f>
        <v>0</v>
      </c>
      <c r="F33" s="98">
        <f>C4*(D33/60)</f>
        <v>0</v>
      </c>
    </row>
    <row r="34" spans="2:6">
      <c r="B34" s="29"/>
      <c r="C34" s="28" t="s">
        <v>46</v>
      </c>
      <c r="D34" s="28">
        <v>0</v>
      </c>
      <c r="E34" s="28">
        <v>1</v>
      </c>
      <c r="F34" s="98">
        <f>E34*($I$4*D34/60)</f>
        <v>0</v>
      </c>
    </row>
    <row r="35" spans="2:6">
      <c r="C35" s="28" t="s">
        <v>18</v>
      </c>
      <c r="D35" s="103">
        <v>10</v>
      </c>
      <c r="E35" s="68">
        <f>E23</f>
        <v>0</v>
      </c>
      <c r="F35" s="99">
        <f>D35*E35</f>
        <v>0</v>
      </c>
    </row>
    <row r="36" spans="2:6">
      <c r="C36" s="55" t="s">
        <v>19</v>
      </c>
      <c r="D36" s="29"/>
      <c r="E36" s="29"/>
      <c r="F36" s="106" t="e">
        <f>SUM(F27:F35)</f>
        <v>#DIV/0!</v>
      </c>
    </row>
    <row r="37" spans="2:6">
      <c r="C37" s="55"/>
      <c r="D37" s="29"/>
      <c r="E37" s="29"/>
      <c r="F37" s="100"/>
    </row>
    <row r="38" spans="2:6">
      <c r="F38" s="83"/>
    </row>
    <row r="39" spans="2:6" ht="37.5">
      <c r="B39" s="96" t="s">
        <v>50</v>
      </c>
      <c r="C39" s="65" t="s">
        <v>45</v>
      </c>
      <c r="D39" s="6"/>
      <c r="E39" s="54"/>
      <c r="F39" s="101"/>
    </row>
    <row r="40" spans="2:6">
      <c r="B40" s="50"/>
      <c r="C40" s="65"/>
      <c r="D40" s="6"/>
      <c r="E40" s="68"/>
      <c r="F40" s="101"/>
    </row>
    <row r="41" spans="2:6" ht="30">
      <c r="B41" s="104" t="s">
        <v>17</v>
      </c>
      <c r="C41" s="70" t="s">
        <v>1</v>
      </c>
      <c r="D41" s="70" t="s">
        <v>15</v>
      </c>
      <c r="E41" s="70" t="s">
        <v>38</v>
      </c>
      <c r="F41" s="102" t="s">
        <v>16</v>
      </c>
    </row>
    <row r="42" spans="2:6">
      <c r="B42" s="47"/>
      <c r="C42" s="29"/>
      <c r="D42" s="29"/>
      <c r="E42" s="29"/>
      <c r="F42" s="103"/>
    </row>
    <row r="43" spans="2:6">
      <c r="C43" s="28" t="s">
        <v>20</v>
      </c>
      <c r="D43" s="53"/>
      <c r="E43" s="67">
        <f>E39</f>
        <v>0</v>
      </c>
      <c r="F43" s="98" t="e">
        <f>E43*($D$4*D43/60)</f>
        <v>#DIV/0!</v>
      </c>
    </row>
    <row r="44" spans="2:6">
      <c r="B44" s="10"/>
      <c r="C44" s="28" t="s">
        <v>13</v>
      </c>
      <c r="D44" s="53"/>
      <c r="E44" s="67">
        <f>E39</f>
        <v>0</v>
      </c>
      <c r="F44" s="98">
        <f>E44*($E$4*D44/60)</f>
        <v>0</v>
      </c>
    </row>
    <row r="45" spans="2:6">
      <c r="B45" s="29"/>
      <c r="C45" s="28" t="s">
        <v>14</v>
      </c>
      <c r="D45" s="53"/>
      <c r="E45" s="67">
        <f>E39</f>
        <v>0</v>
      </c>
      <c r="F45" s="98" t="e">
        <f>E45*($F$4*D45/60)</f>
        <v>#DIV/0!</v>
      </c>
    </row>
    <row r="46" spans="2:6">
      <c r="B46" s="29"/>
      <c r="C46" s="28" t="s">
        <v>35</v>
      </c>
      <c r="D46" s="53"/>
      <c r="E46" s="67">
        <f>E39</f>
        <v>0</v>
      </c>
      <c r="F46" s="98">
        <f>E46*($H$4*D46/60)</f>
        <v>0</v>
      </c>
    </row>
    <row r="47" spans="2:6">
      <c r="B47" s="29"/>
      <c r="C47" s="28" t="s">
        <v>29</v>
      </c>
      <c r="D47" s="53"/>
      <c r="E47" s="67">
        <f>E39</f>
        <v>0</v>
      </c>
      <c r="F47" s="98">
        <f>E47*(H4*D47/60)</f>
        <v>0</v>
      </c>
    </row>
    <row r="48" spans="2:6">
      <c r="B48" s="29"/>
      <c r="C48" s="28" t="s">
        <v>24</v>
      </c>
      <c r="D48" s="53"/>
      <c r="E48" s="67">
        <f>E39</f>
        <v>0</v>
      </c>
      <c r="F48" s="98">
        <f>E48*($I$4*D48/60)</f>
        <v>0</v>
      </c>
    </row>
    <row r="49" spans="2:6">
      <c r="B49" s="29"/>
      <c r="C49" s="28" t="s">
        <v>36</v>
      </c>
      <c r="D49" s="53"/>
      <c r="E49" s="67">
        <f>E39</f>
        <v>0</v>
      </c>
      <c r="F49" s="98">
        <f>C4*(D49/60)</f>
        <v>0</v>
      </c>
    </row>
    <row r="50" spans="2:6">
      <c r="B50" s="29"/>
      <c r="C50" s="28" t="s">
        <v>46</v>
      </c>
      <c r="D50" s="28">
        <v>0</v>
      </c>
      <c r="E50" s="28">
        <v>1</v>
      </c>
      <c r="F50" s="98">
        <f>E50*($I$4*D50/60)</f>
        <v>0</v>
      </c>
    </row>
    <row r="51" spans="2:6">
      <c r="C51" s="28" t="s">
        <v>18</v>
      </c>
      <c r="D51" s="103">
        <v>10</v>
      </c>
      <c r="E51" s="68">
        <f>E39</f>
        <v>0</v>
      </c>
      <c r="F51" s="105">
        <f>D51*E51</f>
        <v>0</v>
      </c>
    </row>
    <row r="52" spans="2:6">
      <c r="C52" s="55" t="s">
        <v>19</v>
      </c>
      <c r="D52" s="29"/>
      <c r="E52" s="29"/>
      <c r="F52" s="106" t="e">
        <f>SUM(F43:F51)</f>
        <v>#DIV/0!</v>
      </c>
    </row>
  </sheetData>
  <hyperlinks>
    <hyperlink ref="J14" location="Calculator!A1" display="Profit/loss for any Personally Administered Drug estimated using calculator" xr:uid="{00000000-0004-0000-0500-000000000000}"/>
  </hyperlinks>
  <pageMargins left="0.75" right="0.75" top="1" bottom="1" header="0.5" footer="0.5"/>
  <pageSetup paperSize="9" orientation="portrait" horizontalDpi="4294967292" verticalDpi="4294967292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21"/>
  <sheetViews>
    <sheetView showGridLines="0" workbookViewId="0">
      <selection activeCell="J30" sqref="J30"/>
    </sheetView>
  </sheetViews>
  <sheetFormatPr defaultColWidth="11.42578125" defaultRowHeight="15"/>
  <cols>
    <col min="5" max="5" width="13.42578125" customWidth="1"/>
  </cols>
  <sheetData>
    <row r="1" spans="1:14" ht="23.25">
      <c r="A1" s="107" t="s">
        <v>76</v>
      </c>
      <c r="B1" s="12"/>
      <c r="C1" s="12"/>
      <c r="D1" s="13"/>
      <c r="E1" s="13"/>
      <c r="F1" s="13"/>
      <c r="G1" s="44"/>
      <c r="H1" s="13"/>
    </row>
    <row r="2" spans="1:14" ht="23.25">
      <c r="A2" s="107"/>
      <c r="B2" s="12"/>
      <c r="C2" s="12"/>
      <c r="D2" s="13"/>
      <c r="E2" s="13"/>
      <c r="F2" s="13"/>
      <c r="G2" s="44"/>
      <c r="H2" s="13"/>
    </row>
    <row r="3" spans="1:14">
      <c r="B3" s="45" t="s">
        <v>1</v>
      </c>
      <c r="C3" s="60" t="s">
        <v>34</v>
      </c>
      <c r="D3" s="60" t="s">
        <v>30</v>
      </c>
      <c r="E3" s="46" t="s">
        <v>13</v>
      </c>
      <c r="F3" s="46" t="s">
        <v>14</v>
      </c>
      <c r="G3" s="46" t="s">
        <v>35</v>
      </c>
      <c r="H3" s="46" t="s">
        <v>29</v>
      </c>
      <c r="I3" s="59" t="s">
        <v>24</v>
      </c>
    </row>
    <row r="4" spans="1:14">
      <c r="B4" s="29" t="s">
        <v>37</v>
      </c>
      <c r="C4" s="43">
        <f>'Staff Costings'!B27</f>
        <v>18.828399822057623</v>
      </c>
      <c r="D4" s="43" t="e">
        <f>'Staff Costings'!B45</f>
        <v>#DIV/0!</v>
      </c>
      <c r="E4" s="27">
        <f>'Staff Costings'!H27</f>
        <v>17.06426910459593</v>
      </c>
      <c r="F4" s="27" t="e">
        <f>'Staff Costings'!E45</f>
        <v>#DIV/0!</v>
      </c>
      <c r="G4" s="27" t="e">
        <f>'Staff Costings'!E27</f>
        <v>#DIV/0!</v>
      </c>
      <c r="H4" s="27">
        <f>'Staff Costings'!K26</f>
        <v>-0.53635627530364383</v>
      </c>
      <c r="I4" s="27">
        <f>'Staff Costings'!N26</f>
        <v>0</v>
      </c>
    </row>
    <row r="5" spans="1:14">
      <c r="B5" s="48"/>
      <c r="C5" s="49"/>
      <c r="D5" s="49"/>
      <c r="E5" s="49"/>
      <c r="F5" s="49"/>
      <c r="G5" s="49"/>
      <c r="H5" s="14"/>
    </row>
    <row r="6" spans="1:14">
      <c r="B6" s="6"/>
      <c r="C6" s="6"/>
      <c r="D6" s="6"/>
      <c r="E6" s="6"/>
      <c r="F6" s="6"/>
      <c r="G6" s="7"/>
      <c r="H6" s="12"/>
    </row>
    <row r="7" spans="1:14" ht="18.75">
      <c r="B7" s="96" t="s">
        <v>47</v>
      </c>
      <c r="C7" s="65" t="s">
        <v>45</v>
      </c>
      <c r="D7" s="6"/>
      <c r="E7" s="54">
        <v>0</v>
      </c>
      <c r="F7" s="6"/>
      <c r="G7" s="7"/>
      <c r="H7" s="12"/>
    </row>
    <row r="8" spans="1:14">
      <c r="B8" s="50"/>
      <c r="C8" s="65"/>
      <c r="D8" s="6"/>
      <c r="E8" s="68"/>
      <c r="F8" s="6"/>
      <c r="H8" s="35"/>
    </row>
    <row r="9" spans="1:14" s="92" customFormat="1" ht="30">
      <c r="B9" s="93" t="s">
        <v>17</v>
      </c>
      <c r="C9" s="70" t="s">
        <v>1</v>
      </c>
      <c r="D9" s="70" t="s">
        <v>15</v>
      </c>
      <c r="E9" s="70" t="s">
        <v>38</v>
      </c>
      <c r="F9" s="70" t="s">
        <v>16</v>
      </c>
      <c r="H9" s="97"/>
      <c r="J9" s="93" t="s">
        <v>56</v>
      </c>
      <c r="M9" s="92" t="s">
        <v>41</v>
      </c>
      <c r="N9" s="92" t="s">
        <v>39</v>
      </c>
    </row>
    <row r="10" spans="1:14">
      <c r="B10" s="47"/>
      <c r="C10" s="29"/>
      <c r="D10" s="29"/>
      <c r="E10" s="29"/>
      <c r="F10" s="29"/>
      <c r="H10" s="44"/>
      <c r="K10" s="83">
        <v>25.84</v>
      </c>
      <c r="L10" t="s">
        <v>40</v>
      </c>
      <c r="M10" s="66">
        <f>E7</f>
        <v>0</v>
      </c>
      <c r="N10" s="63">
        <f>+K10*M10</f>
        <v>0</v>
      </c>
    </row>
    <row r="11" spans="1:14">
      <c r="C11" s="28" t="s">
        <v>20</v>
      </c>
      <c r="D11" s="53"/>
      <c r="E11" s="67">
        <f>E7</f>
        <v>0</v>
      </c>
      <c r="F11" s="90" t="e">
        <f>E11*($D$4*D11/60)</f>
        <v>#DIV/0!</v>
      </c>
      <c r="H11" s="44"/>
      <c r="K11" s="62"/>
      <c r="N11" s="63"/>
    </row>
    <row r="12" spans="1:14">
      <c r="B12" s="10"/>
      <c r="C12" s="28" t="s">
        <v>13</v>
      </c>
      <c r="D12" s="53"/>
      <c r="E12" s="67">
        <f>E7</f>
        <v>0</v>
      </c>
      <c r="F12" s="90">
        <f>E12*($E$4*D12/60)</f>
        <v>0</v>
      </c>
      <c r="H12" s="44"/>
      <c r="N12" s="63"/>
    </row>
    <row r="13" spans="1:14">
      <c r="B13" s="29"/>
      <c r="C13" s="28" t="s">
        <v>14</v>
      </c>
      <c r="D13" s="53"/>
      <c r="E13" s="67">
        <f>E7</f>
        <v>0</v>
      </c>
      <c r="F13" s="90" t="e">
        <f>E13*($F$4*D13/60)</f>
        <v>#DIV/0!</v>
      </c>
      <c r="H13" s="44"/>
    </row>
    <row r="14" spans="1:14">
      <c r="B14" s="29"/>
      <c r="C14" s="28" t="s">
        <v>35</v>
      </c>
      <c r="D14" s="53"/>
      <c r="E14" s="67">
        <f>E7</f>
        <v>0</v>
      </c>
      <c r="F14" s="90">
        <f>E14*($H$4*D14/60)</f>
        <v>0</v>
      </c>
      <c r="H14" s="44"/>
      <c r="J14" s="71" t="s">
        <v>65</v>
      </c>
      <c r="K14" s="87"/>
      <c r="N14" s="69"/>
    </row>
    <row r="15" spans="1:14">
      <c r="B15" s="29"/>
      <c r="C15" s="28" t="s">
        <v>29</v>
      </c>
      <c r="D15" s="53"/>
      <c r="E15" s="67">
        <f>E7</f>
        <v>0</v>
      </c>
      <c r="F15" s="90">
        <f>E15*(H4*D15/60)</f>
        <v>0</v>
      </c>
      <c r="H15" s="44"/>
      <c r="K15" s="87"/>
      <c r="N15" s="69"/>
    </row>
    <row r="16" spans="1:14">
      <c r="B16" s="29"/>
      <c r="C16" s="28" t="s">
        <v>24</v>
      </c>
      <c r="D16" s="53"/>
      <c r="E16" s="67">
        <f>E7</f>
        <v>0</v>
      </c>
      <c r="F16" s="90">
        <f>E16*($I$4*D16/60)</f>
        <v>0</v>
      </c>
      <c r="H16" s="44"/>
      <c r="K16" s="88">
        <v>20</v>
      </c>
      <c r="M16" s="66">
        <f>E7+E23</f>
        <v>0</v>
      </c>
      <c r="N16" s="83">
        <f>M16*K16</f>
        <v>0</v>
      </c>
    </row>
    <row r="17" spans="2:14">
      <c r="B17" s="29"/>
      <c r="C17" s="28" t="s">
        <v>36</v>
      </c>
      <c r="D17" s="53"/>
      <c r="E17" s="61">
        <v>1</v>
      </c>
      <c r="F17" s="90">
        <f>C4*(D17/60)</f>
        <v>0</v>
      </c>
      <c r="H17" s="44"/>
      <c r="K17" s="87"/>
    </row>
    <row r="18" spans="2:14">
      <c r="B18" s="29"/>
      <c r="C18" s="28" t="s">
        <v>46</v>
      </c>
      <c r="D18" s="28">
        <v>15</v>
      </c>
      <c r="E18" s="28">
        <v>1</v>
      </c>
      <c r="F18" s="90">
        <f>E18*($I$4*D18/60)</f>
        <v>0</v>
      </c>
      <c r="H18" s="44"/>
    </row>
    <row r="19" spans="2:14">
      <c r="C19" s="28" t="s">
        <v>18</v>
      </c>
      <c r="D19" s="29"/>
      <c r="E19" s="29"/>
      <c r="F19" s="89">
        <v>0</v>
      </c>
    </row>
    <row r="20" spans="2:14">
      <c r="C20" s="55" t="s">
        <v>19</v>
      </c>
      <c r="D20" s="29"/>
      <c r="E20" s="29"/>
      <c r="F20" s="94" t="e">
        <f>SUM(F11:F19)</f>
        <v>#DIV/0!</v>
      </c>
    </row>
    <row r="21" spans="2:14" ht="18.75">
      <c r="J21" s="95" t="s">
        <v>61</v>
      </c>
      <c r="N21" s="84" t="e">
        <f>(N10+N16)-(F20)</f>
        <v>#DIV/0!</v>
      </c>
    </row>
  </sheetData>
  <hyperlinks>
    <hyperlink ref="J14" location="Calculator!A1" display="Profit/loss for any Personally Administered Drug estimated using calculator" xr:uid="{00000000-0004-0000-0700-000000000000}"/>
  </hyperlinks>
  <pageMargins left="0.75" right="0.75" top="1" bottom="1" header="0.5" footer="0.5"/>
  <pageSetup paperSize="9" orientation="portrait" horizontalDpi="4294967292" verticalDpi="4294967292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7"/>
  <sheetViews>
    <sheetView showGridLines="0" workbookViewId="0">
      <selection activeCell="K17" sqref="K17"/>
    </sheetView>
  </sheetViews>
  <sheetFormatPr defaultColWidth="11.42578125" defaultRowHeight="15"/>
  <cols>
    <col min="5" max="5" width="11.7109375" customWidth="1"/>
    <col min="10" max="10" width="11.42578125" style="108"/>
  </cols>
  <sheetData>
    <row r="1" spans="1:14" ht="23.25">
      <c r="A1" s="82" t="s">
        <v>70</v>
      </c>
      <c r="B1" s="12"/>
      <c r="C1" s="12"/>
      <c r="D1" s="13"/>
      <c r="E1" s="13"/>
      <c r="F1" s="13"/>
      <c r="G1" s="44"/>
      <c r="H1" s="13"/>
    </row>
    <row r="2" spans="1:14" ht="23.25">
      <c r="A2" s="82"/>
      <c r="B2" s="12"/>
      <c r="C2" s="12"/>
      <c r="D2" s="13"/>
      <c r="E2" s="13"/>
      <c r="F2" s="13"/>
      <c r="G2" s="44"/>
      <c r="H2" s="13"/>
    </row>
    <row r="3" spans="1:14">
      <c r="B3" s="45" t="s">
        <v>1</v>
      </c>
      <c r="C3" s="60" t="s">
        <v>34</v>
      </c>
      <c r="D3" s="60" t="s">
        <v>30</v>
      </c>
      <c r="E3" s="46" t="s">
        <v>13</v>
      </c>
      <c r="F3" s="46" t="s">
        <v>14</v>
      </c>
      <c r="G3" s="46" t="s">
        <v>35</v>
      </c>
      <c r="H3" s="46" t="s">
        <v>29</v>
      </c>
      <c r="I3" s="59" t="s">
        <v>24</v>
      </c>
    </row>
    <row r="4" spans="1:14">
      <c r="B4" s="29" t="s">
        <v>37</v>
      </c>
      <c r="C4" s="43">
        <f>'Staff Costings'!B27</f>
        <v>18.828399822057623</v>
      </c>
      <c r="D4" s="43" t="e">
        <f>'Staff Costings'!B45</f>
        <v>#DIV/0!</v>
      </c>
      <c r="E4" s="27">
        <f>'Staff Costings'!H27</f>
        <v>17.06426910459593</v>
      </c>
      <c r="F4" s="27" t="e">
        <f>'Staff Costings'!E45</f>
        <v>#DIV/0!</v>
      </c>
      <c r="G4" s="27" t="e">
        <f>'Staff Costings'!E27</f>
        <v>#DIV/0!</v>
      </c>
      <c r="H4" s="27">
        <f>'Staff Costings'!K26</f>
        <v>-0.53635627530364383</v>
      </c>
      <c r="I4" s="27">
        <f>'Staff Costings'!N26</f>
        <v>0</v>
      </c>
    </row>
    <row r="5" spans="1:14">
      <c r="B5" s="48"/>
      <c r="C5" s="49"/>
      <c r="D5" s="49"/>
      <c r="E5" s="49"/>
      <c r="F5" s="49"/>
      <c r="G5" s="49"/>
      <c r="H5" s="14"/>
    </row>
    <row r="6" spans="1:14">
      <c r="B6" s="6"/>
      <c r="C6" s="6"/>
      <c r="D6" s="6"/>
      <c r="E6" s="6"/>
      <c r="F6" s="6"/>
      <c r="G6" s="7"/>
      <c r="H6" s="12"/>
    </row>
    <row r="7" spans="1:14" ht="23.25">
      <c r="A7" s="125" t="s">
        <v>78</v>
      </c>
      <c r="C7" s="55"/>
      <c r="D7" s="29"/>
      <c r="E7" s="29"/>
      <c r="F7" s="94"/>
      <c r="J7" s="95"/>
      <c r="N7" s="83"/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N36"/>
  <sheetViews>
    <sheetView showGridLines="0" workbookViewId="0">
      <selection activeCell="M18" sqref="M18"/>
    </sheetView>
  </sheetViews>
  <sheetFormatPr defaultColWidth="11.42578125" defaultRowHeight="15"/>
  <cols>
    <col min="5" max="5" width="13.140625" customWidth="1"/>
    <col min="10" max="10" width="13.42578125" style="108" customWidth="1"/>
    <col min="11" max="13" width="11.42578125" style="108"/>
  </cols>
  <sheetData>
    <row r="1" spans="1:14" ht="23.25">
      <c r="A1" s="82" t="s">
        <v>71</v>
      </c>
      <c r="B1" s="12"/>
      <c r="C1" s="12"/>
      <c r="D1" s="13"/>
      <c r="E1" s="13"/>
      <c r="F1" s="13"/>
      <c r="G1" s="44"/>
      <c r="H1" s="13"/>
    </row>
    <row r="2" spans="1:14" ht="23.25">
      <c r="A2" s="82"/>
      <c r="B2" s="12"/>
      <c r="C2" s="12"/>
      <c r="D2" s="13"/>
      <c r="E2" s="13"/>
      <c r="F2" s="13"/>
      <c r="G2" s="44"/>
      <c r="H2" s="13"/>
    </row>
    <row r="3" spans="1:14">
      <c r="B3" s="45" t="s">
        <v>1</v>
      </c>
      <c r="C3" s="60" t="s">
        <v>34</v>
      </c>
      <c r="D3" s="60" t="s">
        <v>30</v>
      </c>
      <c r="E3" s="46" t="s">
        <v>13</v>
      </c>
      <c r="F3" s="46" t="s">
        <v>14</v>
      </c>
      <c r="G3" s="46" t="s">
        <v>35</v>
      </c>
      <c r="H3" s="46" t="s">
        <v>29</v>
      </c>
      <c r="I3" s="59" t="s">
        <v>24</v>
      </c>
    </row>
    <row r="4" spans="1:14">
      <c r="B4" s="29" t="s">
        <v>37</v>
      </c>
      <c r="C4" s="43">
        <f>'Staff Costings'!B27</f>
        <v>18.828399822057623</v>
      </c>
      <c r="D4" s="43" t="e">
        <f>'Staff Costings'!B45</f>
        <v>#DIV/0!</v>
      </c>
      <c r="E4" s="27">
        <f>'Staff Costings'!H27</f>
        <v>17.06426910459593</v>
      </c>
      <c r="F4" s="27" t="e">
        <f>'Staff Costings'!E45</f>
        <v>#DIV/0!</v>
      </c>
      <c r="G4" s="27" t="e">
        <f>'Staff Costings'!E27</f>
        <v>#DIV/0!</v>
      </c>
      <c r="H4" s="27">
        <f>'Staff Costings'!K26</f>
        <v>-0.53635627530364383</v>
      </c>
      <c r="I4" s="27">
        <f>'Staff Costings'!N26</f>
        <v>0</v>
      </c>
    </row>
    <row r="5" spans="1:14">
      <c r="B5" s="48"/>
      <c r="C5" s="49"/>
      <c r="D5" s="49"/>
      <c r="E5" s="49"/>
      <c r="F5" s="49"/>
      <c r="G5" s="49"/>
      <c r="H5" s="14"/>
    </row>
    <row r="6" spans="1:14">
      <c r="B6" s="6"/>
      <c r="C6" s="6"/>
      <c r="D6" s="6"/>
      <c r="E6" s="6"/>
      <c r="F6" s="6"/>
      <c r="G6" s="7"/>
      <c r="H6" s="12"/>
    </row>
    <row r="7" spans="1:14" ht="37.5">
      <c r="B7" s="96" t="s">
        <v>42</v>
      </c>
      <c r="C7" s="65" t="s">
        <v>45</v>
      </c>
      <c r="D7" s="6"/>
      <c r="E7" s="54"/>
      <c r="F7" s="6"/>
      <c r="G7" s="7"/>
      <c r="H7" s="12"/>
    </row>
    <row r="8" spans="1:14">
      <c r="B8" s="50"/>
      <c r="C8" s="65"/>
      <c r="D8" s="6"/>
      <c r="E8" s="68"/>
      <c r="F8" s="6"/>
      <c r="G8" s="7"/>
      <c r="H8" s="12"/>
    </row>
    <row r="9" spans="1:14" s="92" customFormat="1" ht="30">
      <c r="B9" s="93" t="s">
        <v>17</v>
      </c>
      <c r="C9" s="70" t="s">
        <v>1</v>
      </c>
      <c r="D9" s="70" t="s">
        <v>15</v>
      </c>
      <c r="E9" s="70" t="s">
        <v>38</v>
      </c>
      <c r="F9" s="70" t="s">
        <v>16</v>
      </c>
      <c r="H9" s="35"/>
      <c r="J9" s="93" t="s">
        <v>39</v>
      </c>
      <c r="M9" s="92" t="s">
        <v>41</v>
      </c>
      <c r="N9" s="92" t="s">
        <v>39</v>
      </c>
    </row>
    <row r="10" spans="1:14">
      <c r="B10" s="47"/>
      <c r="C10" s="29"/>
      <c r="D10" s="29"/>
      <c r="E10" s="29"/>
      <c r="F10" s="29"/>
      <c r="H10" s="44"/>
    </row>
    <row r="11" spans="1:14">
      <c r="C11" s="28" t="s">
        <v>20</v>
      </c>
      <c r="D11" s="53"/>
      <c r="E11" s="67">
        <f>E7</f>
        <v>0</v>
      </c>
      <c r="F11" s="98" t="e">
        <f>E11*($D$4*D11/60)</f>
        <v>#DIV/0!</v>
      </c>
      <c r="H11" s="44"/>
      <c r="J11" s="108" t="s">
        <v>42</v>
      </c>
      <c r="K11" s="109">
        <v>88.59</v>
      </c>
      <c r="L11" s="108" t="s">
        <v>44</v>
      </c>
      <c r="M11" s="91">
        <f>E7</f>
        <v>0</v>
      </c>
      <c r="N11" s="63">
        <f>+K11*M11</f>
        <v>0</v>
      </c>
    </row>
    <row r="12" spans="1:14">
      <c r="B12" s="10"/>
      <c r="C12" s="28" t="s">
        <v>13</v>
      </c>
      <c r="D12" s="53"/>
      <c r="E12" s="67">
        <f>E7</f>
        <v>0</v>
      </c>
      <c r="F12" s="98">
        <f>E12*($E$4*D12/60)</f>
        <v>0</v>
      </c>
      <c r="H12" s="44"/>
      <c r="J12" s="108" t="s">
        <v>43</v>
      </c>
      <c r="K12" s="109">
        <v>44.3</v>
      </c>
      <c r="L12" s="108" t="s">
        <v>44</v>
      </c>
      <c r="M12" s="91">
        <f>E24</f>
        <v>0</v>
      </c>
      <c r="N12" s="63">
        <f>+K12*M12</f>
        <v>0</v>
      </c>
    </row>
    <row r="13" spans="1:14">
      <c r="B13" s="29"/>
      <c r="C13" s="28" t="s">
        <v>14</v>
      </c>
      <c r="D13" s="53"/>
      <c r="E13" s="67">
        <f>E7</f>
        <v>0</v>
      </c>
      <c r="F13" s="98" t="e">
        <f>E13*($F$4*D13/60)</f>
        <v>#DIV/0!</v>
      </c>
      <c r="H13" s="44"/>
      <c r="N13" s="63"/>
    </row>
    <row r="14" spans="1:14">
      <c r="B14" s="29"/>
      <c r="C14" s="28" t="s">
        <v>35</v>
      </c>
      <c r="D14" s="53"/>
      <c r="E14" s="67">
        <f>E7</f>
        <v>0</v>
      </c>
      <c r="F14" s="98">
        <f>E14*($H$4*D14/60)</f>
        <v>0</v>
      </c>
      <c r="H14" s="44"/>
      <c r="K14" s="44"/>
      <c r="L14" s="112" t="s">
        <v>65</v>
      </c>
    </row>
    <row r="15" spans="1:14">
      <c r="B15" s="29"/>
      <c r="C15" s="28" t="s">
        <v>29</v>
      </c>
      <c r="D15" s="53"/>
      <c r="E15" s="67">
        <f>E7</f>
        <v>0</v>
      </c>
      <c r="F15" s="98">
        <f>E15*(H4*D15/60)</f>
        <v>0</v>
      </c>
      <c r="H15" s="44"/>
    </row>
    <row r="16" spans="1:14">
      <c r="B16" s="29"/>
      <c r="C16" s="28" t="s">
        <v>24</v>
      </c>
      <c r="D16" s="53"/>
      <c r="E16" s="67">
        <f>E7</f>
        <v>0</v>
      </c>
      <c r="F16" s="98">
        <f>E16*($I$4*D16/60)</f>
        <v>0</v>
      </c>
      <c r="H16" s="44"/>
      <c r="J16" s="108" t="s">
        <v>72</v>
      </c>
      <c r="K16" s="99">
        <v>0</v>
      </c>
      <c r="M16" s="111">
        <f>E7+E24</f>
        <v>0</v>
      </c>
      <c r="N16" s="83">
        <f>K16*M16</f>
        <v>0</v>
      </c>
    </row>
    <row r="17" spans="2:14">
      <c r="B17" s="29"/>
      <c r="C17" s="28" t="s">
        <v>36</v>
      </c>
      <c r="D17" s="53"/>
      <c r="E17" s="61">
        <v>1</v>
      </c>
      <c r="F17" s="98">
        <f>C4*(D17/60)</f>
        <v>0</v>
      </c>
      <c r="H17" s="44"/>
      <c r="J17" s="108" t="s">
        <v>74</v>
      </c>
      <c r="K17" s="99">
        <v>0</v>
      </c>
      <c r="M17" s="110">
        <v>0</v>
      </c>
      <c r="N17" s="83">
        <f>K17*M17</f>
        <v>0</v>
      </c>
    </row>
    <row r="18" spans="2:14">
      <c r="B18" s="29"/>
      <c r="C18" s="28" t="s">
        <v>46</v>
      </c>
      <c r="D18" s="61">
        <v>15</v>
      </c>
      <c r="E18" s="61">
        <v>1</v>
      </c>
      <c r="F18" s="98">
        <f>E18*($I$4*D18/60)</f>
        <v>0</v>
      </c>
      <c r="H18" s="44"/>
      <c r="J18" s="108" t="s">
        <v>73</v>
      </c>
      <c r="K18" s="105">
        <v>0</v>
      </c>
      <c r="M18" s="110"/>
      <c r="N18" s="83">
        <f>K18*M18</f>
        <v>0</v>
      </c>
    </row>
    <row r="19" spans="2:14">
      <c r="C19" s="28" t="s">
        <v>18</v>
      </c>
      <c r="D19" s="88">
        <v>0</v>
      </c>
      <c r="E19" s="67">
        <f>E7</f>
        <v>0</v>
      </c>
      <c r="F19" s="99">
        <v>0</v>
      </c>
      <c r="H19" s="44"/>
    </row>
    <row r="20" spans="2:14">
      <c r="C20" s="55" t="s">
        <v>19</v>
      </c>
      <c r="D20" s="29"/>
      <c r="E20" s="29"/>
      <c r="F20" s="106" t="e">
        <f>SUM(F11:F19)</f>
        <v>#DIV/0!</v>
      </c>
      <c r="H20" s="44"/>
    </row>
    <row r="21" spans="2:14" ht="15.75">
      <c r="F21" s="83"/>
      <c r="J21" s="113" t="s">
        <v>5</v>
      </c>
      <c r="N21" s="64">
        <f>SUM(N11,N12,N16,N17,N18)</f>
        <v>0</v>
      </c>
    </row>
    <row r="22" spans="2:14">
      <c r="F22" s="83"/>
    </row>
    <row r="23" spans="2:14">
      <c r="F23" s="83"/>
    </row>
    <row r="24" spans="2:14" ht="37.5">
      <c r="B24" s="96" t="s">
        <v>43</v>
      </c>
      <c r="C24" s="65" t="s">
        <v>45</v>
      </c>
      <c r="E24" s="54"/>
      <c r="F24" s="83"/>
    </row>
    <row r="25" spans="2:14" ht="18.75">
      <c r="B25" s="96"/>
      <c r="C25" s="65"/>
      <c r="E25" s="68"/>
      <c r="F25" s="83"/>
    </row>
    <row r="26" spans="2:14" s="39" customFormat="1" ht="30">
      <c r="B26" s="86" t="s">
        <v>17</v>
      </c>
      <c r="C26" s="70" t="s">
        <v>1</v>
      </c>
      <c r="D26" s="70" t="s">
        <v>15</v>
      </c>
      <c r="E26" s="70" t="s">
        <v>38</v>
      </c>
      <c r="F26" s="102" t="s">
        <v>16</v>
      </c>
      <c r="J26" s="93" t="s">
        <v>61</v>
      </c>
      <c r="K26" s="92"/>
      <c r="L26" s="92"/>
      <c r="M26" s="92"/>
      <c r="N26" s="114" t="e">
        <f>N21-(F20+F36)</f>
        <v>#DIV/0!</v>
      </c>
    </row>
    <row r="27" spans="2:14">
      <c r="B27" s="47"/>
      <c r="C27" s="29"/>
      <c r="D27" s="29"/>
      <c r="E27" s="29"/>
      <c r="F27" s="103"/>
    </row>
    <row r="28" spans="2:14">
      <c r="C28" s="28" t="s">
        <v>20</v>
      </c>
      <c r="D28" s="53"/>
      <c r="E28" s="67">
        <f>E24</f>
        <v>0</v>
      </c>
      <c r="F28" s="98" t="e">
        <f>E28*($D$4*D28/60)</f>
        <v>#DIV/0!</v>
      </c>
    </row>
    <row r="29" spans="2:14">
      <c r="B29" s="10"/>
      <c r="C29" s="28" t="s">
        <v>13</v>
      </c>
      <c r="D29" s="53"/>
      <c r="E29" s="67">
        <f>E24</f>
        <v>0</v>
      </c>
      <c r="F29" s="98">
        <f>E29*($E$4*D29/60)</f>
        <v>0</v>
      </c>
    </row>
    <row r="30" spans="2:14">
      <c r="B30" s="29"/>
      <c r="C30" s="28" t="s">
        <v>14</v>
      </c>
      <c r="D30" s="53"/>
      <c r="E30" s="67">
        <f>E24</f>
        <v>0</v>
      </c>
      <c r="F30" s="98" t="e">
        <f>E30*($F$4*D30/60)</f>
        <v>#DIV/0!</v>
      </c>
    </row>
    <row r="31" spans="2:14">
      <c r="B31" s="29"/>
      <c r="C31" s="28" t="s">
        <v>35</v>
      </c>
      <c r="D31" s="53"/>
      <c r="E31" s="67">
        <f>E24</f>
        <v>0</v>
      </c>
      <c r="F31" s="98">
        <f>E31*($H$4*D31/60)</f>
        <v>0</v>
      </c>
    </row>
    <row r="32" spans="2:14">
      <c r="B32" s="29"/>
      <c r="C32" s="28" t="s">
        <v>29</v>
      </c>
      <c r="D32" s="53"/>
      <c r="E32" s="67">
        <f>E24</f>
        <v>0</v>
      </c>
      <c r="F32" s="98">
        <f>E32*(H4*D32/60)</f>
        <v>0</v>
      </c>
    </row>
    <row r="33" spans="2:6">
      <c r="B33" s="29"/>
      <c r="C33" s="28" t="s">
        <v>24</v>
      </c>
      <c r="D33" s="53"/>
      <c r="E33" s="67">
        <f>E24</f>
        <v>0</v>
      </c>
      <c r="F33" s="98">
        <f>E33*($I$4*D33/60)</f>
        <v>0</v>
      </c>
    </row>
    <row r="34" spans="2:6">
      <c r="B34" s="29"/>
      <c r="C34" s="28" t="s">
        <v>36</v>
      </c>
      <c r="D34" s="53"/>
      <c r="E34" s="61">
        <v>1</v>
      </c>
      <c r="F34" s="98">
        <f>C4*(D34/60)</f>
        <v>0</v>
      </c>
    </row>
    <row r="35" spans="2:6">
      <c r="C35" s="28" t="s">
        <v>18</v>
      </c>
      <c r="D35" s="29"/>
      <c r="E35" s="29"/>
      <c r="F35" s="99">
        <v>0</v>
      </c>
    </row>
    <row r="36" spans="2:6">
      <c r="C36" s="55" t="s">
        <v>19</v>
      </c>
      <c r="D36" s="29"/>
      <c r="E36" s="29"/>
      <c r="F36" s="106" t="e">
        <f>SUM(F28:F35)</f>
        <v>#DIV/0!</v>
      </c>
    </row>
  </sheetData>
  <hyperlinks>
    <hyperlink ref="L14" location="Calculator!A1" display="Profit/loss for any Personally Administered Drug estimated using calculator" xr:uid="{00000000-0004-0000-0900-000000000000}"/>
  </hyperlinks>
  <pageMargins left="0.75" right="0.75" top="1" bottom="1" header="0.5" footer="0.5"/>
  <pageSetup paperSize="9" orientation="portrait" horizontalDpi="4294967292" verticalDpi="4294967292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9"/>
  <sheetViews>
    <sheetView showGridLines="0" workbookViewId="0">
      <selection activeCell="O11" sqref="O11"/>
    </sheetView>
  </sheetViews>
  <sheetFormatPr defaultColWidth="11.42578125" defaultRowHeight="15"/>
  <cols>
    <col min="5" max="5" width="12.140625" customWidth="1"/>
    <col min="10" max="10" width="11.42578125" style="108"/>
  </cols>
  <sheetData>
    <row r="1" spans="1:14" ht="23.25">
      <c r="A1" s="82" t="s">
        <v>75</v>
      </c>
      <c r="B1" s="12"/>
      <c r="C1" s="12"/>
      <c r="D1" s="13"/>
      <c r="E1" s="13"/>
      <c r="F1" s="13"/>
      <c r="G1" s="44"/>
      <c r="H1" s="13"/>
    </row>
    <row r="2" spans="1:14" ht="23.25">
      <c r="A2" s="82"/>
      <c r="B2" s="12"/>
      <c r="C2" s="12"/>
      <c r="D2" s="13"/>
      <c r="E2" s="13"/>
      <c r="F2" s="13"/>
      <c r="G2" s="44"/>
      <c r="H2" s="13"/>
    </row>
    <row r="3" spans="1:14">
      <c r="B3" s="45" t="s">
        <v>1</v>
      </c>
      <c r="C3" s="60" t="s">
        <v>34</v>
      </c>
      <c r="D3" s="60" t="s">
        <v>30</v>
      </c>
      <c r="E3" s="46" t="s">
        <v>13</v>
      </c>
      <c r="F3" s="46" t="s">
        <v>14</v>
      </c>
      <c r="G3" s="46" t="s">
        <v>35</v>
      </c>
      <c r="H3" s="46" t="s">
        <v>29</v>
      </c>
      <c r="I3" s="59" t="s">
        <v>24</v>
      </c>
    </row>
    <row r="4" spans="1:14">
      <c r="B4" s="29" t="s">
        <v>37</v>
      </c>
      <c r="C4" s="43">
        <f>'Staff Costings'!B27</f>
        <v>18.828399822057623</v>
      </c>
      <c r="D4" s="43" t="e">
        <f>'Staff Costings'!B45</f>
        <v>#DIV/0!</v>
      </c>
      <c r="E4" s="27">
        <f>'Staff Costings'!H27</f>
        <v>17.06426910459593</v>
      </c>
      <c r="F4" s="27" t="e">
        <f>'Staff Costings'!E45</f>
        <v>#DIV/0!</v>
      </c>
      <c r="G4" s="27" t="e">
        <f>'Staff Costings'!E27</f>
        <v>#DIV/0!</v>
      </c>
      <c r="H4" s="27">
        <f>'Staff Costings'!K26</f>
        <v>-0.53635627530364383</v>
      </c>
      <c r="I4" s="27">
        <f>'Staff Costings'!N26</f>
        <v>0</v>
      </c>
    </row>
    <row r="5" spans="1:14">
      <c r="B5" s="48"/>
      <c r="C5" s="49"/>
      <c r="D5" s="49"/>
      <c r="E5" s="49"/>
      <c r="F5" s="49"/>
      <c r="G5" s="49"/>
      <c r="H5" s="14"/>
    </row>
    <row r="6" spans="1:14">
      <c r="B6" s="6"/>
      <c r="C6" s="6"/>
      <c r="D6" s="6"/>
      <c r="E6" s="6"/>
      <c r="F6" s="6"/>
      <c r="G6" s="7"/>
      <c r="H6" s="12"/>
    </row>
    <row r="7" spans="1:14">
      <c r="B7" s="6"/>
      <c r="C7" s="65" t="s">
        <v>53</v>
      </c>
      <c r="D7" s="6"/>
      <c r="E7" s="54"/>
      <c r="F7" s="6"/>
      <c r="G7" s="7"/>
      <c r="H7" s="12"/>
    </row>
    <row r="8" spans="1:14">
      <c r="B8" s="6"/>
      <c r="C8" s="65"/>
      <c r="D8" s="6"/>
      <c r="E8" s="68"/>
      <c r="F8" s="6"/>
      <c r="G8" s="7"/>
      <c r="H8" s="12"/>
    </row>
    <row r="9" spans="1:14" s="92" customFormat="1" ht="30">
      <c r="B9" s="93" t="s">
        <v>17</v>
      </c>
      <c r="C9" s="70" t="s">
        <v>1</v>
      </c>
      <c r="D9" s="70" t="s">
        <v>15</v>
      </c>
      <c r="E9" s="70" t="s">
        <v>52</v>
      </c>
      <c r="F9" s="70" t="s">
        <v>16</v>
      </c>
      <c r="H9" s="35"/>
      <c r="J9" s="93" t="s">
        <v>56</v>
      </c>
      <c r="M9" s="92" t="s">
        <v>41</v>
      </c>
      <c r="N9" s="92" t="s">
        <v>39</v>
      </c>
    </row>
    <row r="10" spans="1:14">
      <c r="B10" s="47"/>
      <c r="C10" s="29"/>
      <c r="D10" s="29"/>
      <c r="E10" s="29"/>
      <c r="F10" s="29"/>
      <c r="H10" s="44"/>
      <c r="K10" s="62">
        <v>103.92</v>
      </c>
      <c r="L10" t="s">
        <v>51</v>
      </c>
      <c r="M10" s="66">
        <f>E7</f>
        <v>0</v>
      </c>
      <c r="N10" s="171">
        <f>+K10*M10</f>
        <v>0</v>
      </c>
    </row>
    <row r="11" spans="1:14">
      <c r="C11" s="28" t="s">
        <v>20</v>
      </c>
      <c r="D11" s="53"/>
      <c r="E11" s="54">
        <f>E7</f>
        <v>0</v>
      </c>
      <c r="F11" s="90" t="e">
        <f>E11*($D$4*D11/60)</f>
        <v>#DIV/0!</v>
      </c>
      <c r="H11" s="44"/>
      <c r="K11" s="62"/>
      <c r="N11" s="63"/>
    </row>
    <row r="12" spans="1:14">
      <c r="B12" s="10"/>
      <c r="C12" s="28" t="s">
        <v>13</v>
      </c>
      <c r="D12" s="53"/>
      <c r="E12" s="54">
        <f>E7</f>
        <v>0</v>
      </c>
      <c r="F12" s="90">
        <f>E12*($E$4*D12/60)</f>
        <v>0</v>
      </c>
      <c r="H12" s="44"/>
      <c r="N12" s="63"/>
    </row>
    <row r="13" spans="1:14">
      <c r="B13" s="29"/>
      <c r="C13" s="28" t="s">
        <v>14</v>
      </c>
      <c r="D13" s="53"/>
      <c r="E13" s="54">
        <f>E7</f>
        <v>0</v>
      </c>
      <c r="F13" s="90" t="e">
        <f>E13*($F$4*D13/60)</f>
        <v>#DIV/0!</v>
      </c>
      <c r="H13" s="44"/>
      <c r="N13" s="69"/>
    </row>
    <row r="14" spans="1:14">
      <c r="B14" s="29"/>
      <c r="C14" s="28" t="s">
        <v>35</v>
      </c>
      <c r="D14" s="53"/>
      <c r="E14" s="54">
        <f>E7</f>
        <v>0</v>
      </c>
      <c r="F14" s="90">
        <f>E14*($H$4*D14/60)</f>
        <v>0</v>
      </c>
      <c r="H14" s="44"/>
    </row>
    <row r="15" spans="1:14">
      <c r="B15" s="29"/>
      <c r="C15" s="28" t="s">
        <v>29</v>
      </c>
      <c r="D15" s="53"/>
      <c r="E15" s="54">
        <f>E7</f>
        <v>0</v>
      </c>
      <c r="F15" s="90">
        <f>E15*(H4*D15/60)</f>
        <v>0</v>
      </c>
      <c r="H15" s="44"/>
    </row>
    <row r="16" spans="1:14">
      <c r="B16" s="29"/>
      <c r="C16" s="28" t="s">
        <v>24</v>
      </c>
      <c r="D16" s="53"/>
      <c r="E16" s="54">
        <f>E7</f>
        <v>0</v>
      </c>
      <c r="F16" s="90">
        <f>E16*($I$4*D16/60)</f>
        <v>0</v>
      </c>
      <c r="H16" s="44"/>
    </row>
    <row r="17" spans="2:14">
      <c r="B17" s="29"/>
      <c r="C17" s="28" t="s">
        <v>54</v>
      </c>
      <c r="D17" s="61"/>
      <c r="E17" s="61">
        <v>1</v>
      </c>
      <c r="F17" s="90">
        <f>C4*(D17/60)</f>
        <v>0</v>
      </c>
      <c r="H17" s="44"/>
    </row>
    <row r="18" spans="2:14">
      <c r="C18" s="28" t="s">
        <v>18</v>
      </c>
      <c r="D18" s="29"/>
      <c r="E18" s="29"/>
      <c r="F18" s="89">
        <v>0</v>
      </c>
      <c r="H18" s="44"/>
    </row>
    <row r="19" spans="2:14" ht="18.75">
      <c r="C19" s="55" t="s">
        <v>19</v>
      </c>
      <c r="D19" s="29"/>
      <c r="E19" s="29"/>
      <c r="F19" s="94" t="e">
        <f>SUM(F11:F18)</f>
        <v>#DIV/0!</v>
      </c>
      <c r="H19" s="44"/>
      <c r="J19" s="95" t="s">
        <v>61</v>
      </c>
      <c r="N19" s="83" t="e">
        <f>N10-F19</f>
        <v>#DIV/0!</v>
      </c>
    </row>
  </sheetData>
  <pageMargins left="0.75" right="0.75" top="1" bottom="1" header="0.5" footer="0.5"/>
  <pageSetup paperSize="9" orientation="portrait" horizontalDpi="4294967292" verticalDpi="4294967292"/>
  <legacyDrawing r:id="rId1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CED508443871C47A92D16CCB5E35493" ma:contentTypeVersion="15" ma:contentTypeDescription="Create a new document." ma:contentTypeScope="" ma:versionID="478f7a740861d44b34785cb136b3557c">
  <xsd:schema xmlns:xsd="http://www.w3.org/2001/XMLSchema" xmlns:xs="http://www.w3.org/2001/XMLSchema" xmlns:p="http://schemas.microsoft.com/office/2006/metadata/properties" xmlns:ns2="dea7723b-481d-4452-b42a-88f7bdb6c872" xmlns:ns3="c28a39f5-41c3-4bb6-bb05-28e84c66a58c" targetNamespace="http://schemas.microsoft.com/office/2006/metadata/properties" ma:root="true" ma:fieldsID="b1e12443258ae9b25c2558fce4d08b76" ns2:_="" ns3:_="">
    <xsd:import namespace="dea7723b-481d-4452-b42a-88f7bdb6c872"/>
    <xsd:import namespace="c28a39f5-41c3-4bb6-bb05-28e84c66a58c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MediaServiceDateTaken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Location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a7723b-481d-4452-b42a-88f7bdb6c87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9be00888-bbf7-4315-84f1-2b759d80c738}" ma:internalName="TaxCatchAll" ma:showField="CatchAllData" ma:web="dea7723b-481d-4452-b42a-88f7bdb6c87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8a39f5-41c3-4bb6-bb05-28e84c66a58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6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09ad4100-e3a7-425c-99e6-4c827e697ed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28a39f5-41c3-4bb6-bb05-28e84c66a58c">
      <Terms xmlns="http://schemas.microsoft.com/office/infopath/2007/PartnerControls"/>
    </lcf76f155ced4ddcb4097134ff3c332f>
    <TaxCatchAll xmlns="dea7723b-481d-4452-b42a-88f7bdb6c872" xsi:nil="true"/>
  </documentManagement>
</p:properties>
</file>

<file path=customXml/itemProps1.xml><?xml version="1.0" encoding="utf-8"?>
<ds:datastoreItem xmlns:ds="http://schemas.openxmlformats.org/officeDocument/2006/customXml" ds:itemID="{2E94D5EF-37AA-4F1F-B64C-E7F114C8684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ea7723b-481d-4452-b42a-88f7bdb6c872"/>
    <ds:schemaRef ds:uri="c28a39f5-41c3-4bb6-bb05-28e84c66a58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1D63295-426A-4AC4-A693-2DB8A50DE13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3175115-6E4B-4D9F-A656-E1E443A0C311}">
  <ds:schemaRefs>
    <ds:schemaRef ds:uri="http://schemas.microsoft.com/office/2006/metadata/properties"/>
    <ds:schemaRef ds:uri="http://schemas.microsoft.com/office/infopath/2007/PartnerControls"/>
    <ds:schemaRef ds:uri="c28a39f5-41c3-4bb6-bb05-28e84c66a58c"/>
    <ds:schemaRef ds:uri="dea7723b-481d-4452-b42a-88f7bdb6c872"/>
  </ds:schemaRefs>
</ds:datastoreItem>
</file>

<file path=docMetadata/LabelInfo.xml><?xml version="1.0" encoding="utf-8"?>
<clbl:labelList xmlns:clbl="http://schemas.microsoft.com/office/2020/mipLabelMetadata">
  <clbl:label id="{37c354b2-85b0-47f5-b222-07b48d774ee3}" enabled="0" method="" siteId="{37c354b2-85b0-47f5-b222-07b48d774ee3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Staff Costings</vt:lpstr>
      <vt:lpstr>Master</vt:lpstr>
      <vt:lpstr>DMARDs</vt:lpstr>
      <vt:lpstr>Depo- Provera</vt:lpstr>
      <vt:lpstr>IUDs</vt:lpstr>
      <vt:lpstr>Zoladex</vt:lpstr>
      <vt:lpstr>INRs</vt:lpstr>
      <vt:lpstr>Minor Surgery</vt:lpstr>
      <vt:lpstr>learning disabilities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Richards</dc:creator>
  <cp:lastModifiedBy>Margaret Office</cp:lastModifiedBy>
  <cp:lastPrinted>2024-10-01T10:56:25Z</cp:lastPrinted>
  <dcterms:created xsi:type="dcterms:W3CDTF">2015-03-31T15:07:24Z</dcterms:created>
  <dcterms:modified xsi:type="dcterms:W3CDTF">2024-11-20T09:55:36Z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0x010100ACED508443871C47A92D16CCB5E35493</vt:lpwstr>
  </property>
  <property fmtid="{D5CDD505-2E9C-101B-9397-08002B2CF9AE}" pid="3" name="MediaServiceImageTags">
    <vt:lpwstr/>
  </property>
</Properties>
</file>